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enne_projektmappe" defaultThemeVersion="124226"/>
  <bookViews>
    <workbookView xWindow="0" yWindow="0" windowWidth="24000" windowHeight="9510"/>
  </bookViews>
  <sheets>
    <sheet name="Normal oversigt" sheetId="4" r:id="rId1"/>
    <sheet name="Detaljeret oversigt" sheetId="1" r:id="rId2"/>
    <sheet name="Beregninger" sheetId="2" r:id="rId3"/>
    <sheet name="Normal oversigt 1" sheetId="3" state="hidden" r:id="rId4"/>
  </sheets>
  <definedNames>
    <definedName name="_xlnm.Print_Area" localSheetId="1">'Detaljeret oversigt'!$A$1:$H$50</definedName>
    <definedName name="_xlnm.Print_Area" localSheetId="3">'Normal oversigt 1'!$A$1:$H$67</definedName>
  </definedNames>
  <calcPr calcId="145621"/>
</workbook>
</file>

<file path=xl/calcChain.xml><?xml version="1.0" encoding="utf-8"?>
<calcChain xmlns="http://schemas.openxmlformats.org/spreadsheetml/2006/main">
  <c r="G32" i="4" l="1"/>
  <c r="G27" i="4"/>
  <c r="B13" i="4"/>
  <c r="B8" i="3" l="1"/>
  <c r="G27" i="3"/>
  <c r="G22" i="3" l="1"/>
  <c r="C33" i="2" l="1"/>
  <c r="C36" i="2"/>
  <c r="C37" i="2"/>
  <c r="C34" i="2"/>
  <c r="C32" i="2"/>
  <c r="G31" i="4" l="1"/>
  <c r="E26" i="4"/>
  <c r="E29" i="4"/>
  <c r="G28" i="4"/>
  <c r="G16" i="4"/>
  <c r="G13" i="3"/>
  <c r="G18" i="4"/>
  <c r="G15" i="4"/>
  <c r="E30" i="4"/>
  <c r="G23" i="4"/>
  <c r="G24" i="4" s="1"/>
  <c r="G12" i="3"/>
  <c r="G17" i="4"/>
  <c r="E25" i="3"/>
  <c r="G18" i="1"/>
  <c r="G23" i="3"/>
  <c r="E24" i="3"/>
  <c r="G18" i="3"/>
  <c r="G10" i="3"/>
  <c r="G11" i="3"/>
  <c r="G26" i="3"/>
  <c r="E21" i="3"/>
  <c r="G12" i="1"/>
  <c r="G13" i="1"/>
  <c r="G10" i="1"/>
  <c r="E21" i="1"/>
  <c r="G19" i="1"/>
  <c r="G11" i="1"/>
  <c r="G22" i="1"/>
  <c r="G23" i="1"/>
  <c r="E25" i="1"/>
  <c r="G27" i="1"/>
  <c r="C35" i="2"/>
  <c r="E33" i="4" l="1"/>
  <c r="G25" i="4"/>
  <c r="F38" i="4" s="1"/>
  <c r="F37" i="4" s="1"/>
  <c r="F39" i="4" s="1"/>
  <c r="E28" i="3"/>
  <c r="G20" i="3"/>
  <c r="G19" i="3"/>
  <c r="G20" i="1"/>
  <c r="G34" i="1" s="1"/>
  <c r="G33" i="1" s="1"/>
  <c r="E24" i="1"/>
  <c r="G26" i="1"/>
  <c r="G33" i="4" l="1"/>
  <c r="G34" i="4" s="1"/>
  <c r="F35" i="4" s="1"/>
  <c r="F36" i="4" s="1"/>
  <c r="F42" i="4"/>
  <c r="F40" i="4" s="1"/>
  <c r="F41" i="4" s="1"/>
  <c r="F37" i="3"/>
  <c r="G28" i="3"/>
  <c r="G29" i="3" s="1"/>
  <c r="F33" i="3"/>
  <c r="F32" i="3" s="1"/>
  <c r="F34" i="3" s="1"/>
  <c r="G32" i="1"/>
  <c r="G31" i="1" s="1"/>
  <c r="E28" i="1"/>
  <c r="G28" i="1"/>
  <c r="F35" i="3" l="1"/>
  <c r="F36" i="3" s="1"/>
  <c r="F30" i="3"/>
  <c r="F31" i="3" s="1"/>
  <c r="G29" i="1"/>
  <c r="G30" i="1" s="1"/>
</calcChain>
</file>

<file path=xl/comments1.xml><?xml version="1.0" encoding="utf-8"?>
<comments xmlns="http://schemas.openxmlformats.org/spreadsheetml/2006/main">
  <authors>
    <author>Annette Esbjerg Jensen</author>
    <author>Jan Jasper Haikens</author>
  </authors>
  <commentList>
    <comment ref="B14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Prisen er oplyst hos FPR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udgifter minus tilskud</t>
        </r>
      </text>
    </comment>
  </commentList>
</comments>
</file>

<file path=xl/comments2.xml><?xml version="1.0" encoding="utf-8"?>
<comments xmlns="http://schemas.openxmlformats.org/spreadsheetml/2006/main">
  <authors>
    <author>Annette Esbjerg Jensen</author>
    <author>Jan Jasper Haikens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Prisen er oplyst hos FPR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udgifter minus tilskud</t>
        </r>
      </text>
    </comment>
    <comment ref="G30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Periodens udgift fordelt over uger i praktik (reelle udgift for udført arbejde per mnd)</t>
        </r>
      </text>
    </comment>
    <comment ref="G31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(Total udgift / antal uger skole) * 4,333 </t>
        </r>
      </text>
    </comment>
    <comment ref="G32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løn + ferietillæg + pension - refusion + befordringsgodtgørelse + bogpakke</t>
        </r>
      </text>
    </comment>
    <comment ref="G33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(Total udgift / antal uger praktik) * 4,333 </t>
        </r>
      </text>
    </comment>
    <comment ref="G34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løn + ferietillæg + pension - løntilskud + forsikring</t>
        </r>
      </text>
    </comment>
  </commentList>
</comments>
</file>

<file path=xl/comments3.xml><?xml version="1.0" encoding="utf-8"?>
<comments xmlns="http://schemas.openxmlformats.org/spreadsheetml/2006/main">
  <authors>
    <author>Annette Esbjerg Jensen</author>
  </authors>
  <commentList>
    <comment ref="C14" authorId="0">
      <text>
        <r>
          <rPr>
            <b/>
            <sz val="8"/>
            <color indexed="81"/>
            <rFont val="Tahoma"/>
            <charset val="1"/>
          </rPr>
          <t>Annette Esbjerg Jensen:
bek. 20+</t>
        </r>
        <r>
          <rPr>
            <sz val="8"/>
            <color indexed="81"/>
            <rFont val="Tahoma"/>
            <charset val="1"/>
          </rPr>
          <t xml:space="preserve">
32 skoleuger fordelt med 16/år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Annette Esbjerg Jensen:</t>
        </r>
        <r>
          <rPr>
            <sz val="8"/>
            <color indexed="81"/>
            <rFont val="Tahoma"/>
            <family val="2"/>
          </rPr>
          <t xml:space="preserve">
Udd. varer 3 år. 52 skoleuger er fordelt på 3 år i gnst.</t>
        </r>
      </text>
    </comment>
    <comment ref="D16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32 skoleuger fordelt på 3 år</t>
        </r>
      </text>
    </comment>
    <comment ref="D17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52 skoleuger fordelt på 3 år</t>
        </r>
      </text>
    </comment>
    <comment ref="B18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
6mdr. Løntrin 1
6 mdr.Lløntrin 2</t>
        </r>
      </text>
    </comment>
    <comment ref="B19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lønntrin 2
6 mdr. løntrin 3</t>
        </r>
      </text>
    </comment>
    <comment ref="B20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3
6 mdr. løntrin 4</t>
        </r>
      </text>
    </comment>
    <comment ref="B21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4</t>
        </r>
      </text>
    </comment>
    <comment ref="B22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
6mdr. Løntrin 1
6 mdr.Lløntrin 2</t>
        </r>
      </text>
    </comment>
    <comment ref="B23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lønntrin 2
6 mdr. løntrin 3</t>
        </r>
      </text>
    </comment>
    <comment ref="B24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3
6 mdr. løntrin 4</t>
        </r>
      </text>
    </comment>
    <comment ref="B25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6 mdr. løntrin 4</t>
        </r>
      </text>
    </comment>
    <comment ref="B26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
32 skoleuger fordelt på 2 år</t>
        </r>
      </text>
    </comment>
    <comment ref="B27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1. udd. år i praktik</t>
        </r>
      </text>
    </comment>
  </commentList>
</comments>
</file>

<file path=xl/comments4.xml><?xml version="1.0" encoding="utf-8"?>
<comments xmlns="http://schemas.openxmlformats.org/spreadsheetml/2006/main">
  <authors>
    <author>Annette Esbjerg Jensen</author>
    <author>Jan Jasper Haikens</author>
  </authors>
  <commentList>
    <comment ref="B9" authorId="0">
      <text>
        <r>
          <rPr>
            <b/>
            <sz val="8"/>
            <color indexed="81"/>
            <rFont val="Tahoma"/>
            <charset val="1"/>
          </rPr>
          <t>Annette Esbjerg Jensen:</t>
        </r>
        <r>
          <rPr>
            <sz val="8"/>
            <color indexed="81"/>
            <rFont val="Tahoma"/>
            <charset val="1"/>
          </rPr>
          <t xml:space="preserve">
Prisen er oplyst hos FPR</t>
        </r>
      </text>
    </comment>
    <comment ref="G29" authorId="1">
      <text>
        <r>
          <rPr>
            <b/>
            <sz val="9"/>
            <color indexed="81"/>
            <rFont val="Tahoma"/>
            <family val="2"/>
          </rPr>
          <t>Jan Jasper Haikens:</t>
        </r>
        <r>
          <rPr>
            <sz val="9"/>
            <color indexed="81"/>
            <rFont val="Tahoma"/>
            <family val="2"/>
          </rPr>
          <t xml:space="preserve">
udgifter minus tilskud</t>
        </r>
      </text>
    </comment>
  </commentList>
</comments>
</file>

<file path=xl/sharedStrings.xml><?xml version="1.0" encoding="utf-8"?>
<sst xmlns="http://schemas.openxmlformats.org/spreadsheetml/2006/main" count="210" uniqueCount="101">
  <si>
    <t>varighed skole (uger)</t>
  </si>
  <si>
    <t>Varighed praktik (uger)</t>
  </si>
  <si>
    <t>AUB refusion skoletid (kr/uge)</t>
  </si>
  <si>
    <t>Udgifter</t>
  </si>
  <si>
    <t>I alt kr.:</t>
  </si>
  <si>
    <t>Forsikring</t>
  </si>
  <si>
    <t>Elev type:</t>
  </si>
  <si>
    <t>kr/år</t>
  </si>
  <si>
    <t>Befordringsgodtgørelse</t>
  </si>
  <si>
    <t>kr/uge</t>
  </si>
  <si>
    <t>Forsikring per elev</t>
  </si>
  <si>
    <t>Udgifter Skolehjem</t>
  </si>
  <si>
    <t>Refusion Skolehjem</t>
  </si>
  <si>
    <t>Bogpakke</t>
  </si>
  <si>
    <t>Bogpakke (kr/elev/uddannelse)</t>
  </si>
  <si>
    <t>Løn 2018</t>
  </si>
  <si>
    <t>Løn 2019</t>
  </si>
  <si>
    <t>AUB refusion er beregnet med 2017 tal for alle år.</t>
  </si>
  <si>
    <t>Forudsætninger:</t>
  </si>
  <si>
    <t>Ugeløn og pension under skole og praktik ophold er beregnet for hele året selvom dette regulere pr 1. marts</t>
  </si>
  <si>
    <t>Pension 2017</t>
  </si>
  <si>
    <t>Pension 2018</t>
  </si>
  <si>
    <t>Pension 2019</t>
  </si>
  <si>
    <t>Elev type</t>
  </si>
  <si>
    <t>krav til forsikring iht overenskomst</t>
  </si>
  <si>
    <t>Løn 2017 (uge)</t>
  </si>
  <si>
    <t>løntilskud forklaring</t>
  </si>
  <si>
    <t>30 kr i op til de første 2 år af praktik perioden</t>
  </si>
  <si>
    <t>40 kr med anden baggrund i hele praktik perioden</t>
  </si>
  <si>
    <t>Refusion/tilskud</t>
  </si>
  <si>
    <t>År</t>
  </si>
  <si>
    <t>Løntilskud (over 25 år)</t>
  </si>
  <si>
    <t>Refusion for skole periode</t>
  </si>
  <si>
    <t>Refusion skolehjem</t>
  </si>
  <si>
    <t>Udgifter skolehjem</t>
  </si>
  <si>
    <t>Løntilskud for vokse over 25 år EUV 2 og 3 elever</t>
  </si>
  <si>
    <t>valgt løn</t>
  </si>
  <si>
    <t>valgt pension</t>
  </si>
  <si>
    <t>Ferietillæg</t>
  </si>
  <si>
    <t>Valgt varighed praktik</t>
  </si>
  <si>
    <t>Valgt varighed skole</t>
  </si>
  <si>
    <t>Valgt varighed AUB refusion skoletid</t>
  </si>
  <si>
    <t>Periodens udgift</t>
  </si>
  <si>
    <t>Mnd. udgift praktik</t>
  </si>
  <si>
    <t>Under 20  år, 1. uddannelsesår med uddannelsesaftale</t>
  </si>
  <si>
    <t>Under 20 år, 2. uddannelsesår</t>
  </si>
  <si>
    <t>Under 20 år, 3. år uddannelsesår</t>
  </si>
  <si>
    <t>Under 20 år, 4. år uddannelsesår</t>
  </si>
  <si>
    <t>Mellem 20 og 25 år, 1. uddannelsesår med uddannelsesaftale</t>
  </si>
  <si>
    <t>Mellem 20 og 25 år, 2. uddannelsesår</t>
  </si>
  <si>
    <t>Mellem 20 og 25 år, 3. uddannelsesår</t>
  </si>
  <si>
    <t>Mellem 20 og 25 år, 4. uddannelsesår</t>
  </si>
  <si>
    <t>Over 25 år  EUV 1 (&gt;24 mrd. erhvervserfaring) kun hovedforløb</t>
  </si>
  <si>
    <t>Over 25 år EUV 2 (&lt;24 mrd. erhvervserfaring) uden grundforløb</t>
  </si>
  <si>
    <t>Over 25 år EUV 2 (&lt;24 mrd. erhvervserfaring) med grundforløb</t>
  </si>
  <si>
    <t>Over 25 år EUV 3 (0 mrd. erhvervserfaring) uden grundforløb 3,5 år</t>
  </si>
  <si>
    <t>Over 25 år EUV 3 (0 mrd. erhvervserfaring) med grundforløb 3,5 år</t>
  </si>
  <si>
    <t>Pension</t>
  </si>
  <si>
    <t>Lønudgift praktik og skole periode</t>
  </si>
  <si>
    <t>Gennemsnitlig udgift per mnd. Praktik</t>
  </si>
  <si>
    <t>Total udgift i skoletid minus refusion</t>
  </si>
  <si>
    <t>Total udgift praktiktid minus løntilskud</t>
  </si>
  <si>
    <t>Mnd. udgift skole</t>
  </si>
  <si>
    <t>kr/uge*</t>
  </si>
  <si>
    <t>kr/time**</t>
  </si>
  <si>
    <t>*Befordringsgodtgørelse 80% af billigste offentlig transport refunderet estimat</t>
  </si>
  <si>
    <t>**Voksne der er fyldt 25 år, og indgår under reglerne for voksne, der tager en erhvervsuddannelse</t>
  </si>
  <si>
    <t>Antal uger praktik</t>
  </si>
  <si>
    <t>Antal uger skole</t>
  </si>
  <si>
    <t>Uger</t>
  </si>
  <si>
    <t>Refusion i skole per.</t>
  </si>
  <si>
    <t>Ny mesterlære eleven er det første uddannelsesår i praktik</t>
  </si>
  <si>
    <t>Ny mesterlære. Over 25 år EUV 3 (0 mrd. erhvervserfaring) 3,5 år</t>
  </si>
  <si>
    <t>Ny mesterlære. Under 20 år 3,5 år, 2. og 3. uddannelsesår</t>
  </si>
  <si>
    <t>Ny mesterlære. Under 20 år 3,5 år, 4. uddannelsesår</t>
  </si>
  <si>
    <t>Ny mesterlære. Under 20 år 3,5 år, 3. og 4. uddannelsesår</t>
  </si>
  <si>
    <t>Ny mesterlære. Under 20 år 3,5 år, 1 og 2. uddannelsesår</t>
  </si>
  <si>
    <t>Ny mesterlære. Mellem 20 og 25 år 3,5 år, 1 og 2. uddannelsesår</t>
  </si>
  <si>
    <t>Ny mesterlære. Mellem 20 og 25 år 3,5 år, 2 og 3. uddannelsesår</t>
  </si>
  <si>
    <t>Ny mesterlære. Mellem 20 og 25 år 3,5 år, 3. og 4. uddannelsesår</t>
  </si>
  <si>
    <t>Ny mesterlære. Mellem 20 og 25 år 3,5 år, 4. uddannelsesår</t>
  </si>
  <si>
    <t xml:space="preserve">Ny mesterlære. Over 25 år EUV 2 (&lt;24 mrd. erhvervserfaring) </t>
  </si>
  <si>
    <t xml:space="preserve">EUV - ErhvervsUddannelse for Voksne. </t>
  </si>
  <si>
    <t>Månedlige udgift skole</t>
  </si>
  <si>
    <t>Timevis udgift skole</t>
  </si>
  <si>
    <t>Månedlige udgifter praktik uden skoleomkostninger</t>
  </si>
  <si>
    <t>Timevis udgift praktik uden skoleomkostninger</t>
  </si>
  <si>
    <t>Gennemsnitlig udgift per måned fordelt på praktik perioden alt inkl.</t>
  </si>
  <si>
    <t>Gennemsnitlig udgift per time fordelt på praktik perioden alt inkl.</t>
  </si>
  <si>
    <t>Krav til forsikring iht overenskomst</t>
  </si>
  <si>
    <t>Skurpenge:</t>
  </si>
  <si>
    <t>Hvis forsvarligt skur- eller opholdsrum ikke anvises, ydes et dagligt beløb på 50,55 kr.</t>
  </si>
  <si>
    <t>regnet fra den lønningsuge hvor kravet stilles.</t>
  </si>
  <si>
    <t>Ugeløn og pension under skole og praktik ophold er beregnet for hele året selvom dette reguleres pr. 1. marts</t>
  </si>
  <si>
    <t>Pr. 1. marts 2018 udgør satsen 53,02 kr. og pr. 1. marts 2019 er satsen 53,02 kr.</t>
  </si>
  <si>
    <t>en 100% korrekt omkostningsmodel.</t>
  </si>
  <si>
    <t xml:space="preserve">Beregningsmodellen er baseret på estimerede tal og kan derfor ikke benyttes som </t>
  </si>
  <si>
    <t>aldersgrupper og uddannelsestrin.</t>
  </si>
  <si>
    <t xml:space="preserve">Den giver dog et billede af de omtrentlige omkostninger for elever i forskellige </t>
  </si>
  <si>
    <t>Estimat lønudgift til anlægsgartnerelever</t>
  </si>
  <si>
    <t>Skurpenge pr. 01.10.17: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</si>
</sst>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\ _k_r_._-;\-* #,##0.00\ _k_r_._-;_-* &quot;-&quot;??\ _k_r_._-;_-@_-"/>
    <numFmt numFmtId="165" formatCode="_(* #,##0.00_);_(* \(#,##0.0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9" fontId="0" fillId="0" borderId="0" xfId="1" applyFont="1" applyProtection="1">
      <protection locked="0"/>
    </xf>
    <xf numFmtId="0" fontId="0" fillId="0" borderId="0" xfId="0" applyNumberForma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1" applyFont="1" applyAlignment="1" applyProtection="1">
      <alignment wrapText="1"/>
      <protection locked="0"/>
    </xf>
    <xf numFmtId="0" fontId="0" fillId="0" borderId="0" xfId="0" applyNumberFormat="1" applyAlignment="1" applyProtection="1">
      <alignment wrapText="1"/>
      <protection locked="0"/>
    </xf>
    <xf numFmtId="0" fontId="0" fillId="2" borderId="0" xfId="1" applyNumberFormat="1" applyFont="1" applyFill="1" applyProtection="1">
      <protection locked="0"/>
    </xf>
    <xf numFmtId="9" fontId="0" fillId="2" borderId="0" xfId="1" applyFont="1" applyFill="1" applyProtection="1">
      <protection locked="0"/>
    </xf>
    <xf numFmtId="0" fontId="0" fillId="2" borderId="0" xfId="0" applyNumberFormat="1" applyFill="1" applyProtection="1">
      <protection locked="0"/>
    </xf>
    <xf numFmtId="10" fontId="0" fillId="2" borderId="0" xfId="1" applyNumberFormat="1" applyFont="1" applyFill="1" applyProtection="1">
      <protection locked="0"/>
    </xf>
    <xf numFmtId="0" fontId="11" fillId="2" borderId="0" xfId="1" applyNumberFormat="1" applyFont="1" applyFill="1" applyProtection="1">
      <protection locked="0"/>
    </xf>
    <xf numFmtId="0" fontId="11" fillId="0" borderId="0" xfId="0" applyFont="1" applyProtection="1">
      <protection locked="0"/>
    </xf>
    <xf numFmtId="9" fontId="11" fillId="0" borderId="0" xfId="1" applyFont="1" applyProtection="1">
      <protection locked="0"/>
    </xf>
    <xf numFmtId="0" fontId="11" fillId="0" borderId="0" xfId="0" applyNumberFormat="1" applyFont="1" applyProtection="1">
      <protection locked="0"/>
    </xf>
    <xf numFmtId="0" fontId="5" fillId="0" borderId="0" xfId="0" applyFont="1" applyProtection="1"/>
    <xf numFmtId="0" fontId="0" fillId="3" borderId="0" xfId="0" applyFill="1" applyProtection="1">
      <protection locked="0"/>
    </xf>
    <xf numFmtId="0" fontId="14" fillId="3" borderId="0" xfId="0" applyFont="1" applyFill="1" applyProtection="1">
      <protection locked="0"/>
    </xf>
    <xf numFmtId="166" fontId="0" fillId="3" borderId="0" xfId="1" applyNumberFormat="1" applyFont="1" applyFill="1" applyProtection="1">
      <protection locked="0"/>
    </xf>
    <xf numFmtId="0" fontId="0" fillId="3" borderId="0" xfId="0" applyFill="1" applyProtection="1"/>
    <xf numFmtId="166" fontId="0" fillId="3" borderId="0" xfId="1" applyNumberFormat="1" applyFont="1" applyFill="1" applyProtection="1"/>
    <xf numFmtId="0" fontId="2" fillId="3" borderId="0" xfId="2" applyFill="1" applyProtection="1">
      <protection locked="0"/>
    </xf>
    <xf numFmtId="0" fontId="3" fillId="3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17" fillId="0" borderId="0" xfId="0" applyFont="1" applyProtection="1"/>
    <xf numFmtId="0" fontId="17" fillId="0" borderId="0" xfId="0" applyFont="1" applyFill="1" applyProtection="1">
      <protection locked="0"/>
    </xf>
    <xf numFmtId="0" fontId="17" fillId="0" borderId="0" xfId="0" applyFont="1" applyFill="1" applyProtection="1"/>
    <xf numFmtId="9" fontId="17" fillId="0" borderId="0" xfId="1" applyFont="1" applyFill="1" applyProtection="1">
      <protection locked="0"/>
    </xf>
    <xf numFmtId="0" fontId="17" fillId="0" borderId="0" xfId="0" applyFont="1" applyFill="1" applyAlignment="1" applyProtection="1">
      <alignment wrapText="1"/>
    </xf>
    <xf numFmtId="0" fontId="18" fillId="0" borderId="0" xfId="0" applyFont="1" applyFill="1" applyAlignment="1" applyProtection="1">
      <alignment wrapText="1"/>
    </xf>
    <xf numFmtId="0" fontId="18" fillId="0" borderId="0" xfId="0" applyFont="1" applyFill="1" applyProtection="1"/>
    <xf numFmtId="0" fontId="17" fillId="0" borderId="0" xfId="0" applyNumberFormat="1" applyFont="1" applyFill="1" applyProtection="1"/>
    <xf numFmtId="9" fontId="17" fillId="0" borderId="0" xfId="1" applyFont="1" applyFill="1" applyProtection="1"/>
    <xf numFmtId="1" fontId="0" fillId="2" borderId="0" xfId="0" applyNumberFormat="1" applyFill="1" applyProtection="1">
      <protection locked="0"/>
    </xf>
    <xf numFmtId="166" fontId="0" fillId="2" borderId="0" xfId="1" applyNumberFormat="1" applyFont="1" applyFill="1" applyProtection="1">
      <protection locked="0"/>
    </xf>
    <xf numFmtId="2" fontId="0" fillId="3" borderId="0" xfId="0" applyNumberFormat="1" applyFill="1" applyProtection="1"/>
    <xf numFmtId="0" fontId="3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Protection="1">
      <protection locked="0"/>
    </xf>
    <xf numFmtId="0" fontId="20" fillId="3" borderId="0" xfId="0" applyFont="1" applyFill="1" applyProtection="1">
      <protection locked="0"/>
    </xf>
    <xf numFmtId="0" fontId="19" fillId="3" borderId="0" xfId="0" applyFont="1" applyFill="1" applyBorder="1" applyProtection="1">
      <protection locked="0"/>
    </xf>
    <xf numFmtId="0" fontId="4" fillId="3" borderId="3" xfId="2" applyFont="1" applyFill="1" applyBorder="1" applyAlignment="1" applyProtection="1">
      <alignment horizontal="center"/>
      <protection locked="0"/>
    </xf>
    <xf numFmtId="0" fontId="2" fillId="3" borderId="3" xfId="2" applyFill="1" applyBorder="1" applyAlignment="1" applyProtection="1">
      <alignment horizontal="center"/>
      <protection locked="0"/>
    </xf>
    <xf numFmtId="165" fontId="2" fillId="3" borderId="3" xfId="3" applyFont="1" applyFill="1" applyBorder="1" applyAlignment="1" applyProtection="1">
      <alignment horizontal="center"/>
      <protection locked="0"/>
    </xf>
    <xf numFmtId="165" fontId="2" fillId="3" borderId="1" xfId="3" applyFont="1" applyFill="1" applyBorder="1" applyAlignment="1" applyProtection="1">
      <alignment horizontal="center"/>
      <protection locked="0"/>
    </xf>
    <xf numFmtId="165" fontId="2" fillId="3" borderId="4" xfId="3" applyFont="1" applyFill="1" applyBorder="1" applyAlignment="1" applyProtection="1">
      <alignment horizontal="center"/>
      <protection locked="0"/>
    </xf>
    <xf numFmtId="0" fontId="4" fillId="3" borderId="1" xfId="2" applyFont="1" applyFill="1" applyBorder="1" applyProtection="1">
      <protection locked="0"/>
    </xf>
    <xf numFmtId="0" fontId="4" fillId="3" borderId="2" xfId="2" applyFont="1" applyFill="1" applyBorder="1" applyProtection="1">
      <protection locked="0"/>
    </xf>
    <xf numFmtId="0" fontId="4" fillId="3" borderId="4" xfId="2" applyFont="1" applyFill="1" applyBorder="1" applyProtection="1">
      <protection locked="0"/>
    </xf>
    <xf numFmtId="165" fontId="4" fillId="3" borderId="3" xfId="3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164" fontId="0" fillId="3" borderId="3" xfId="4" applyFont="1" applyFill="1" applyBorder="1" applyAlignment="1" applyProtection="1">
      <alignment horizontal="right" vertical="top"/>
    </xf>
    <xf numFmtId="165" fontId="4" fillId="3" borderId="3" xfId="3" applyFont="1" applyFill="1" applyBorder="1" applyAlignment="1" applyProtection="1">
      <alignment horizontal="right"/>
      <protection locked="0"/>
    </xf>
    <xf numFmtId="165" fontId="2" fillId="3" borderId="3" xfId="3" applyFont="1" applyFill="1" applyBorder="1" applyAlignment="1" applyProtection="1">
      <alignment horizontal="right"/>
      <protection locked="0"/>
    </xf>
    <xf numFmtId="0" fontId="2" fillId="3" borderId="3" xfId="2" applyFill="1" applyBorder="1" applyAlignment="1" applyProtection="1">
      <alignment horizontal="left"/>
      <protection locked="0"/>
    </xf>
    <xf numFmtId="0" fontId="0" fillId="3" borderId="5" xfId="0" applyFill="1" applyBorder="1" applyAlignment="1" applyProtection="1">
      <alignment horizontal="left"/>
      <protection locked="0"/>
    </xf>
    <xf numFmtId="43" fontId="0" fillId="3" borderId="5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Alignment="1" applyProtection="1">
      <alignment horizontal="right"/>
      <protection locked="0"/>
    </xf>
    <xf numFmtId="164" fontId="0" fillId="3" borderId="3" xfId="4" applyFont="1" applyFill="1" applyBorder="1" applyAlignment="1" applyProtection="1">
      <alignment horizontal="right" vertical="top"/>
      <protection locked="0"/>
    </xf>
    <xf numFmtId="164" fontId="1" fillId="3" borderId="1" xfId="4" applyFont="1" applyFill="1" applyBorder="1" applyAlignment="1" applyProtection="1">
      <alignment horizontal="right" vertical="top"/>
    </xf>
    <xf numFmtId="164" fontId="1" fillId="3" borderId="2" xfId="4" applyFont="1" applyFill="1" applyBorder="1" applyAlignment="1" applyProtection="1">
      <alignment horizontal="right" vertical="top"/>
    </xf>
    <xf numFmtId="164" fontId="1" fillId="3" borderId="4" xfId="4" applyFont="1" applyFill="1" applyBorder="1" applyAlignment="1" applyProtection="1">
      <alignment horizontal="right" vertical="top"/>
    </xf>
    <xf numFmtId="164" fontId="0" fillId="3" borderId="1" xfId="4" applyFont="1" applyFill="1" applyBorder="1" applyAlignment="1" applyProtection="1">
      <alignment horizontal="right" vertical="top"/>
    </xf>
    <xf numFmtId="164" fontId="0" fillId="3" borderId="2" xfId="4" applyFont="1" applyFill="1" applyBorder="1" applyAlignment="1" applyProtection="1">
      <alignment horizontal="right" vertical="top"/>
    </xf>
    <xf numFmtId="164" fontId="0" fillId="3" borderId="4" xfId="4" applyFont="1" applyFill="1" applyBorder="1" applyAlignment="1" applyProtection="1">
      <alignment horizontal="right" vertical="top"/>
    </xf>
    <xf numFmtId="0" fontId="0" fillId="3" borderId="1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4" xfId="0" applyFont="1" applyFill="1" applyBorder="1" applyAlignment="1" applyProtection="1">
      <alignment horizontal="left"/>
      <protection locked="0"/>
    </xf>
    <xf numFmtId="43" fontId="0" fillId="3" borderId="3" xfId="0" applyNumberForma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left"/>
      <protection locked="0"/>
    </xf>
    <xf numFmtId="165" fontId="2" fillId="3" borderId="3" xfId="3" applyFont="1" applyFill="1" applyBorder="1" applyAlignment="1" applyProtection="1">
      <alignment horizontal="center"/>
    </xf>
    <xf numFmtId="0" fontId="4" fillId="3" borderId="3" xfId="2" applyFont="1" applyFill="1" applyBorder="1" applyAlignment="1" applyProtection="1">
      <alignment horizontal="center"/>
    </xf>
    <xf numFmtId="0" fontId="2" fillId="3" borderId="3" xfId="2" applyFill="1" applyBorder="1" applyAlignment="1" applyProtection="1">
      <alignment horizontal="center"/>
    </xf>
    <xf numFmtId="165" fontId="2" fillId="3" borderId="1" xfId="3" applyFont="1" applyFill="1" applyBorder="1" applyAlignment="1" applyProtection="1">
      <alignment horizontal="center"/>
    </xf>
    <xf numFmtId="165" fontId="2" fillId="3" borderId="4" xfId="3" applyFont="1" applyFill="1" applyBorder="1" applyAlignment="1" applyProtection="1">
      <alignment horizontal="center"/>
    </xf>
    <xf numFmtId="43" fontId="0" fillId="3" borderId="1" xfId="0" applyNumberFormat="1" applyFill="1" applyBorder="1" applyAlignment="1" applyProtection="1">
      <alignment horizontal="right"/>
    </xf>
    <xf numFmtId="43" fontId="0" fillId="3" borderId="4" xfId="0" applyNumberFormat="1" applyFill="1" applyBorder="1" applyAlignment="1" applyProtection="1">
      <alignment horizontal="right"/>
    </xf>
    <xf numFmtId="165" fontId="4" fillId="3" borderId="3" xfId="3" applyFont="1" applyFill="1" applyBorder="1" applyAlignment="1" applyProtection="1">
      <alignment horizontal="right"/>
    </xf>
    <xf numFmtId="165" fontId="2" fillId="3" borderId="3" xfId="3" applyFont="1" applyFill="1" applyBorder="1" applyAlignment="1" applyProtection="1">
      <alignment horizontal="right"/>
    </xf>
    <xf numFmtId="0" fontId="0" fillId="3" borderId="3" xfId="0" applyFill="1" applyBorder="1" applyAlignment="1" applyProtection="1">
      <alignment horizontal="right"/>
    </xf>
    <xf numFmtId="165" fontId="4" fillId="3" borderId="3" xfId="3" applyFont="1" applyFill="1" applyBorder="1" applyAlignment="1" applyProtection="1">
      <alignment horizontal="center"/>
    </xf>
    <xf numFmtId="0" fontId="0" fillId="3" borderId="3" xfId="0" applyFont="1" applyFill="1" applyBorder="1" applyAlignment="1" applyProtection="1">
      <alignment horizontal="left"/>
      <protection locked="0"/>
    </xf>
  </cellXfs>
  <cellStyles count="5">
    <cellStyle name="Komma" xfId="4" builtinId="3"/>
    <cellStyle name="Komma 2" xfId="3"/>
    <cellStyle name="Normal" xfId="0" builtinId="0"/>
    <cellStyle name="Normal 2" xfId="2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Lines="4" dropStyle="combo" dx="22" fmlaLink="Beregninger!$F$32" fmlaRange="Beregninger!$F$34:$F$36" noThreeD="1" val="0"/>
</file>

<file path=xl/ctrlProps/ctrlProp2.xml><?xml version="1.0" encoding="utf-8"?>
<formControlPr xmlns="http://schemas.microsoft.com/office/spreadsheetml/2009/9/main" objectType="Drop" dropLines="25" dropStyle="combo" dx="22" fmlaLink="Beregninger!$B$3" fmlaRange="Beregninger!$B$5:$B$27" noThreeD="1" sel="3" val="0"/>
</file>

<file path=xl/ctrlProps/ctrlProp3.xml><?xml version="1.0" encoding="utf-8"?>
<formControlPr xmlns="http://schemas.microsoft.com/office/spreadsheetml/2009/9/main" objectType="Drop" dropLines="4" dropStyle="combo" dx="22" fmlaLink="Beregninger!$F$32" fmlaRange="Beregninger!$F$34:$F$36" noThreeD="1" val="0"/>
</file>

<file path=xl/ctrlProps/ctrlProp4.xml><?xml version="1.0" encoding="utf-8"?>
<formControlPr xmlns="http://schemas.microsoft.com/office/spreadsheetml/2009/9/main" objectType="Drop" dropLines="25" dropStyle="combo" dx="22" fmlaLink="Beregninger!$B$3" fmlaRange="Beregninger!$B$5:$B$27" noThreeD="1" sel="3" val="0"/>
</file>

<file path=xl/ctrlProps/ctrlProp5.xml><?xml version="1.0" encoding="utf-8"?>
<formControlPr xmlns="http://schemas.microsoft.com/office/spreadsheetml/2009/9/main" objectType="Drop" dropLines="4" dropStyle="combo" dx="22" fmlaLink="Beregninger!$F$32" fmlaRange="Beregninger!$F$34:$F$36" noThreeD="1" val="0"/>
</file>

<file path=xl/ctrlProps/ctrlProp6.xml><?xml version="1.0" encoding="utf-8"?>
<formControlPr xmlns="http://schemas.microsoft.com/office/spreadsheetml/2009/9/main" objectType="Drop" dropLines="25" dropStyle="combo" dx="22" fmlaLink="Beregninger!$B$3" fmlaRange="Beregninger!$B$5:$B$27" noThreeD="1" sel="3" val="0"/>
</file>

<file path=xl/ctrlProps/ctrlProp7.xml><?xml version="1.0" encoding="utf-8"?>
<formControlPr xmlns="http://schemas.microsoft.com/office/spreadsheetml/2009/9/main" objectType="Drop" dropLines="4" dropStyle="combo" dx="22" fmlaLink="Beregninger!$F$32" fmlaRange="Beregninger!$F$34:$F$36" noThreeD="1" val="0"/>
</file>

<file path=xl/ctrlProps/ctrlProp8.xml><?xml version="1.0" encoding="utf-8"?>
<formControlPr xmlns="http://schemas.microsoft.com/office/spreadsheetml/2009/9/main" objectType="Drop" dropLines="25" dropStyle="combo" dx="22" fmlaLink="Beregninger!$B$3" fmlaRange="Beregninger!$B$5:$B$27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57150</xdr:colOff>
          <xdr:row>10</xdr:row>
          <xdr:rowOff>180975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180975</xdr:rowOff>
        </xdr:from>
        <xdr:to>
          <xdr:col>7</xdr:col>
          <xdr:colOff>342900</xdr:colOff>
          <xdr:row>12</xdr:row>
          <xdr:rowOff>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104776</xdr:rowOff>
    </xdr:to>
    <xdr:sp macro="" textlink="">
      <xdr:nvSpPr>
        <xdr:cNvPr id="4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829425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620537</xdr:colOff>
      <xdr:row>0</xdr:row>
      <xdr:rowOff>42585</xdr:rowOff>
    </xdr:from>
    <xdr:to>
      <xdr:col>8</xdr:col>
      <xdr:colOff>9804</xdr:colOff>
      <xdr:row>5</xdr:row>
      <xdr:rowOff>112619</xdr:rowOff>
    </xdr:to>
    <xdr:pic>
      <xdr:nvPicPr>
        <xdr:cNvPr id="5" name="Billede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2837" y="42585"/>
          <a:ext cx="1837192" cy="1022534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9</xdr:row>
      <xdr:rowOff>0</xdr:rowOff>
    </xdr:from>
    <xdr:ext cx="304800" cy="304801"/>
    <xdr:sp macro="" textlink="">
      <xdr:nvSpPr>
        <xdr:cNvPr id="6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180975</xdr:rowOff>
        </xdr:from>
        <xdr:to>
          <xdr:col>2</xdr:col>
          <xdr:colOff>57150</xdr:colOff>
          <xdr:row>10</xdr:row>
          <xdr:rowOff>180975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10</xdr:row>
          <xdr:rowOff>180975</xdr:rowOff>
        </xdr:from>
        <xdr:to>
          <xdr:col>7</xdr:col>
          <xdr:colOff>342900</xdr:colOff>
          <xdr:row>12</xdr:row>
          <xdr:rowOff>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9</xdr:row>
      <xdr:rowOff>0</xdr:rowOff>
    </xdr:from>
    <xdr:to>
      <xdr:col>10</xdr:col>
      <xdr:colOff>304800</xdr:colOff>
      <xdr:row>10</xdr:row>
      <xdr:rowOff>104776</xdr:rowOff>
    </xdr:to>
    <xdr:sp macro="" textlink="">
      <xdr:nvSpPr>
        <xdr:cNvPr id="9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829425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620537</xdr:colOff>
      <xdr:row>0</xdr:row>
      <xdr:rowOff>42585</xdr:rowOff>
    </xdr:from>
    <xdr:to>
      <xdr:col>8</xdr:col>
      <xdr:colOff>9804</xdr:colOff>
      <xdr:row>5</xdr:row>
      <xdr:rowOff>112619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2837" y="42585"/>
          <a:ext cx="1837192" cy="1022534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9</xdr:row>
      <xdr:rowOff>0</xdr:rowOff>
    </xdr:from>
    <xdr:ext cx="304800" cy="304801"/>
    <xdr:sp macro="" textlink="">
      <xdr:nvSpPr>
        <xdr:cNvPr id="11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048625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2</xdr:col>
          <xdr:colOff>9525</xdr:colOff>
          <xdr:row>6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7</xdr:col>
          <xdr:colOff>57150</xdr:colOff>
          <xdr:row>7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114301</xdr:rowOff>
    </xdr:to>
    <xdr:sp macro="" textlink="">
      <xdr:nvSpPr>
        <xdr:cNvPr id="1032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6696075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191912</xdr:colOff>
      <xdr:row>0</xdr:row>
      <xdr:rowOff>14010</xdr:rowOff>
    </xdr:from>
    <xdr:to>
      <xdr:col>8</xdr:col>
      <xdr:colOff>3454</xdr:colOff>
      <xdr:row>5</xdr:row>
      <xdr:rowOff>84044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1048" y="14010"/>
          <a:ext cx="1779108" cy="1015530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</xdr:row>
      <xdr:rowOff>0</xdr:rowOff>
    </xdr:from>
    <xdr:ext cx="304800" cy="304801"/>
    <xdr:sp macro="" textlink="">
      <xdr:nvSpPr>
        <xdr:cNvPr id="6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180975</xdr:rowOff>
        </xdr:from>
        <xdr:to>
          <xdr:col>2</xdr:col>
          <xdr:colOff>57150</xdr:colOff>
          <xdr:row>6</xdr:row>
          <xdr:rowOff>0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180975</xdr:rowOff>
        </xdr:from>
        <xdr:to>
          <xdr:col>7</xdr:col>
          <xdr:colOff>342900</xdr:colOff>
          <xdr:row>7</xdr:row>
          <xdr:rowOff>0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4</xdr:row>
      <xdr:rowOff>0</xdr:rowOff>
    </xdr:from>
    <xdr:to>
      <xdr:col>10</xdr:col>
      <xdr:colOff>304800</xdr:colOff>
      <xdr:row>5</xdr:row>
      <xdr:rowOff>114301</xdr:rowOff>
    </xdr:to>
    <xdr:sp macro="" textlink="">
      <xdr:nvSpPr>
        <xdr:cNvPr id="8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7353300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620537</xdr:colOff>
      <xdr:row>0</xdr:row>
      <xdr:rowOff>42585</xdr:rowOff>
    </xdr:from>
    <xdr:to>
      <xdr:col>8</xdr:col>
      <xdr:colOff>9804</xdr:colOff>
      <xdr:row>5</xdr:row>
      <xdr:rowOff>112619</xdr:rowOff>
    </xdr:to>
    <xdr:pic>
      <xdr:nvPicPr>
        <xdr:cNvPr id="9" name="Billed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0487" y="42585"/>
          <a:ext cx="1964192" cy="1022534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</xdr:row>
      <xdr:rowOff>0</xdr:rowOff>
    </xdr:from>
    <xdr:ext cx="304800" cy="304801"/>
    <xdr:sp macro="" textlink="">
      <xdr:nvSpPr>
        <xdr:cNvPr id="10" name="AutoShape 8" descr="Billedresultat for danske anlægsgartnere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667750" y="7620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4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tabSelected="1" zoomScaleNormal="100" workbookViewId="0">
      <selection activeCell="B55" sqref="B55"/>
    </sheetView>
  </sheetViews>
  <sheetFormatPr defaultRowHeight="15" x14ac:dyDescent="0.25"/>
  <cols>
    <col min="1" max="1" width="20.140625" style="1" customWidth="1"/>
    <col min="2" max="8" width="9.140625" style="1"/>
    <col min="9" max="11" width="9.140625" style="2"/>
    <col min="12" max="12" width="9.140625" style="1"/>
    <col min="13" max="13" width="9.140625" style="2"/>
    <col min="14" max="16384" width="9.140625" style="1"/>
  </cols>
  <sheetData>
    <row r="1" spans="1:13" x14ac:dyDescent="0.25">
      <c r="A1" s="24" t="s">
        <v>99</v>
      </c>
      <c r="B1" s="24"/>
      <c r="C1" s="24"/>
      <c r="D1" s="24"/>
      <c r="E1" s="23"/>
      <c r="F1" s="23"/>
      <c r="G1" s="23"/>
      <c r="H1" s="23"/>
      <c r="I1" s="1"/>
      <c r="J1" s="1"/>
      <c r="K1" s="1"/>
      <c r="M1" s="1"/>
    </row>
    <row r="2" spans="1:13" x14ac:dyDescent="0.25">
      <c r="A2" s="24"/>
      <c r="B2" s="23"/>
      <c r="C2" s="23"/>
      <c r="D2" s="23"/>
      <c r="E2" s="23"/>
      <c r="F2" s="23"/>
      <c r="G2" s="23"/>
      <c r="H2" s="23"/>
      <c r="I2" s="1"/>
      <c r="J2" s="1"/>
      <c r="K2" s="1"/>
      <c r="M2" s="1"/>
    </row>
    <row r="3" spans="1:13" x14ac:dyDescent="0.25">
      <c r="A3" s="23"/>
      <c r="B3" s="23"/>
      <c r="C3" s="23"/>
      <c r="D3" s="23"/>
      <c r="E3" s="23"/>
      <c r="F3" s="23"/>
      <c r="G3" s="23"/>
      <c r="H3" s="23"/>
      <c r="I3" s="1"/>
      <c r="J3" s="1"/>
      <c r="K3" s="1"/>
      <c r="M3" s="1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1"/>
      <c r="J4" s="1"/>
      <c r="K4" s="1"/>
      <c r="M4" s="1"/>
    </row>
    <row r="5" spans="1:13" x14ac:dyDescent="0.25">
      <c r="A5" s="23"/>
      <c r="B5" s="23"/>
      <c r="C5" s="23"/>
      <c r="D5" s="23"/>
      <c r="E5" s="23"/>
      <c r="F5" s="23"/>
      <c r="G5" s="23"/>
      <c r="H5" s="23"/>
      <c r="I5" s="1"/>
      <c r="J5" s="1"/>
      <c r="K5" s="1"/>
      <c r="M5" s="1"/>
    </row>
    <row r="6" spans="1:13" x14ac:dyDescent="0.25">
      <c r="A6" s="23"/>
      <c r="B6" s="23"/>
      <c r="C6" s="23"/>
      <c r="D6" s="23"/>
      <c r="E6" s="23"/>
      <c r="F6" s="23"/>
      <c r="G6" s="23"/>
      <c r="H6" s="23"/>
      <c r="I6" s="1"/>
      <c r="J6" s="1"/>
      <c r="K6" s="1"/>
      <c r="M6" s="1"/>
    </row>
    <row r="7" spans="1:13" ht="18" customHeight="1" x14ac:dyDescent="0.25">
      <c r="A7" s="46" t="s">
        <v>96</v>
      </c>
      <c r="B7" s="46"/>
      <c r="C7" s="46"/>
      <c r="D7" s="46"/>
      <c r="E7" s="46"/>
      <c r="F7" s="46"/>
      <c r="G7" s="46"/>
      <c r="H7" s="47"/>
      <c r="I7" s="1"/>
      <c r="J7" s="1"/>
      <c r="K7" s="1"/>
      <c r="M7" s="1"/>
    </row>
    <row r="8" spans="1:13" ht="15.75" x14ac:dyDescent="0.25">
      <c r="A8" s="46" t="s">
        <v>95</v>
      </c>
      <c r="B8" s="46"/>
      <c r="C8" s="46"/>
      <c r="D8" s="46"/>
      <c r="E8" s="46"/>
      <c r="F8" s="46"/>
      <c r="G8" s="46"/>
      <c r="H8" s="47"/>
      <c r="I8" s="1"/>
      <c r="J8" s="1"/>
      <c r="K8" s="1"/>
      <c r="M8" s="1"/>
    </row>
    <row r="9" spans="1:13" ht="15.75" x14ac:dyDescent="0.25">
      <c r="A9" s="46" t="s">
        <v>98</v>
      </c>
      <c r="B9" s="46"/>
      <c r="C9" s="46"/>
      <c r="D9" s="46"/>
      <c r="E9" s="46"/>
      <c r="F9" s="46"/>
      <c r="G9" s="46"/>
      <c r="H9" s="47"/>
      <c r="I9" s="1"/>
      <c r="J9" s="1"/>
      <c r="K9" s="1"/>
      <c r="M9" s="1"/>
    </row>
    <row r="10" spans="1:13" ht="15.75" x14ac:dyDescent="0.25">
      <c r="A10" s="48" t="s">
        <v>97</v>
      </c>
      <c r="B10" s="46"/>
      <c r="C10" s="46"/>
      <c r="D10" s="46"/>
      <c r="E10" s="46"/>
      <c r="F10" s="46"/>
      <c r="G10" s="46"/>
      <c r="H10" s="47"/>
      <c r="I10" s="1"/>
      <c r="J10" s="1"/>
      <c r="K10" s="1"/>
      <c r="M10" s="1"/>
    </row>
    <row r="11" spans="1:13" x14ac:dyDescent="0.25">
      <c r="A11" s="23" t="s">
        <v>30</v>
      </c>
      <c r="B11" s="23"/>
      <c r="C11" s="23"/>
      <c r="D11" s="23"/>
      <c r="E11" s="23"/>
      <c r="F11" s="23"/>
      <c r="G11" s="23"/>
      <c r="H11" s="23"/>
      <c r="I11" s="1"/>
      <c r="J11" s="1"/>
      <c r="K11" s="1"/>
      <c r="M11" s="1"/>
    </row>
    <row r="12" spans="1:13" x14ac:dyDescent="0.25">
      <c r="A12" s="23" t="s">
        <v>6</v>
      </c>
      <c r="B12" s="23"/>
      <c r="C12" s="23"/>
      <c r="D12" s="23"/>
      <c r="E12" s="23"/>
      <c r="F12" s="23"/>
      <c r="G12" s="23"/>
      <c r="H12" s="23"/>
      <c r="I12" s="1"/>
      <c r="J12" s="1"/>
      <c r="K12" s="1"/>
      <c r="M12" s="1"/>
    </row>
    <row r="13" spans="1:13" x14ac:dyDescent="0.25">
      <c r="A13" s="23" t="s">
        <v>38</v>
      </c>
      <c r="B13" s="27">
        <f>'Detaljeret oversigt'!B8</f>
        <v>0.125</v>
      </c>
      <c r="C13" s="23"/>
      <c r="D13" s="23"/>
      <c r="E13" s="23"/>
      <c r="F13" s="23"/>
      <c r="G13" s="23"/>
      <c r="H13" s="23"/>
      <c r="I13" s="1"/>
      <c r="J13" s="1"/>
      <c r="K13" s="1"/>
      <c r="M13" s="1"/>
    </row>
    <row r="14" spans="1:13" x14ac:dyDescent="0.25">
      <c r="A14" s="23" t="s">
        <v>10</v>
      </c>
      <c r="B14" s="7">
        <v>4600</v>
      </c>
      <c r="C14" s="23" t="s">
        <v>7</v>
      </c>
      <c r="D14" s="23"/>
      <c r="E14" s="23"/>
      <c r="F14" s="23"/>
      <c r="G14" s="23"/>
      <c r="H14" s="23"/>
      <c r="I14" s="1"/>
      <c r="J14" s="1"/>
      <c r="K14" s="1"/>
      <c r="M14" s="1"/>
    </row>
    <row r="15" spans="1:13" x14ac:dyDescent="0.25">
      <c r="A15" s="23" t="s">
        <v>8</v>
      </c>
      <c r="B15" s="7">
        <v>250</v>
      </c>
      <c r="C15" s="23" t="s">
        <v>63</v>
      </c>
      <c r="D15" s="23"/>
      <c r="E15" s="23" t="s">
        <v>67</v>
      </c>
      <c r="F15" s="23"/>
      <c r="G15" s="44">
        <f>Beregninger!C32</f>
        <v>44</v>
      </c>
      <c r="H15" s="23" t="s">
        <v>69</v>
      </c>
      <c r="I15" s="1"/>
      <c r="J15" s="1"/>
      <c r="K15" s="1"/>
      <c r="M15" s="1"/>
    </row>
    <row r="16" spans="1:13" x14ac:dyDescent="0.25">
      <c r="A16" s="23" t="s">
        <v>11</v>
      </c>
      <c r="B16" s="7">
        <v>500</v>
      </c>
      <c r="C16" s="23" t="s">
        <v>9</v>
      </c>
      <c r="D16" s="23"/>
      <c r="E16" s="23" t="s">
        <v>68</v>
      </c>
      <c r="F16" s="23"/>
      <c r="G16" s="26">
        <f>Beregninger!C36</f>
        <v>8</v>
      </c>
      <c r="H16" s="23" t="s">
        <v>69</v>
      </c>
      <c r="I16" s="1"/>
      <c r="J16" s="1"/>
      <c r="K16" s="1"/>
      <c r="M16" s="1"/>
    </row>
    <row r="17" spans="1:13" x14ac:dyDescent="0.25">
      <c r="A17" s="23" t="s">
        <v>12</v>
      </c>
      <c r="B17" s="7">
        <v>500</v>
      </c>
      <c r="C17" s="23" t="s">
        <v>9</v>
      </c>
      <c r="D17" s="23"/>
      <c r="E17" s="23" t="s">
        <v>57</v>
      </c>
      <c r="F17" s="23"/>
      <c r="G17" s="27">
        <f>Beregninger!C34</f>
        <v>0</v>
      </c>
      <c r="H17" s="23"/>
      <c r="I17" s="1"/>
      <c r="J17" s="1"/>
      <c r="K17" s="1"/>
      <c r="M17" s="1"/>
    </row>
    <row r="18" spans="1:13" x14ac:dyDescent="0.25">
      <c r="A18" s="23" t="s">
        <v>31</v>
      </c>
      <c r="B18" s="7">
        <v>0</v>
      </c>
      <c r="C18" s="23" t="s">
        <v>64</v>
      </c>
      <c r="D18" s="23"/>
      <c r="E18" s="23" t="s">
        <v>70</v>
      </c>
      <c r="F18" s="23"/>
      <c r="G18" s="26">
        <f>Beregninger!C37</f>
        <v>3150</v>
      </c>
      <c r="H18" s="23" t="s">
        <v>9</v>
      </c>
      <c r="I18" s="1"/>
      <c r="J18" s="1"/>
      <c r="K18" s="1"/>
      <c r="M18" s="1"/>
    </row>
    <row r="19" spans="1:13" x14ac:dyDescent="0.25">
      <c r="A19" s="23"/>
      <c r="B19" s="23"/>
      <c r="C19" s="23"/>
      <c r="D19" s="23"/>
      <c r="E19" s="23"/>
      <c r="F19" s="23"/>
      <c r="G19" s="23"/>
      <c r="H19" s="23"/>
      <c r="I19" s="1"/>
      <c r="J19" s="1"/>
      <c r="K19" s="1"/>
      <c r="M19" s="1"/>
    </row>
    <row r="20" spans="1:13" hidden="1" x14ac:dyDescent="0.25">
      <c r="A20" s="23"/>
      <c r="B20" s="23"/>
      <c r="C20" s="23"/>
      <c r="D20" s="23"/>
      <c r="E20" s="23"/>
      <c r="F20" s="23"/>
      <c r="G20" s="23"/>
      <c r="H20" s="23"/>
      <c r="I20" s="1"/>
      <c r="J20" s="1"/>
      <c r="K20" s="1"/>
      <c r="M20" s="1"/>
    </row>
    <row r="21" spans="1:13" hidden="1" x14ac:dyDescent="0.25">
      <c r="A21" s="23"/>
      <c r="B21" s="23"/>
      <c r="C21" s="23"/>
      <c r="D21" s="23"/>
      <c r="E21" s="23"/>
      <c r="F21" s="23"/>
      <c r="G21" s="23"/>
      <c r="H21" s="23"/>
      <c r="I21" s="1"/>
      <c r="J21" s="1"/>
      <c r="K21" s="1"/>
      <c r="M21" s="1"/>
    </row>
    <row r="22" spans="1:13" hidden="1" x14ac:dyDescent="0.25">
      <c r="A22" s="28"/>
      <c r="B22" s="28"/>
      <c r="C22" s="28"/>
      <c r="D22" s="28"/>
      <c r="E22" s="49" t="s">
        <v>29</v>
      </c>
      <c r="F22" s="50"/>
      <c r="G22" s="49" t="s">
        <v>3</v>
      </c>
      <c r="H22" s="50"/>
      <c r="I22" s="1"/>
      <c r="J22" s="1"/>
      <c r="K22" s="1"/>
      <c r="M22" s="1"/>
    </row>
    <row r="23" spans="1:13" ht="15" hidden="1" customHeight="1" x14ac:dyDescent="0.25">
      <c r="A23" s="54" t="s">
        <v>58</v>
      </c>
      <c r="B23" s="55"/>
      <c r="C23" s="55"/>
      <c r="D23" s="56"/>
      <c r="E23" s="51"/>
      <c r="F23" s="51"/>
      <c r="G23" s="51">
        <f>(Beregninger!C32+Beregninger!C36)*Beregninger!C33</f>
        <v>183196</v>
      </c>
      <c r="H23" s="51"/>
      <c r="I23" s="1"/>
      <c r="J23" s="1"/>
      <c r="K23" s="1"/>
      <c r="M23" s="1"/>
    </row>
    <row r="24" spans="1:13" ht="15" hidden="1" customHeight="1" x14ac:dyDescent="0.25">
      <c r="A24" s="54" t="s">
        <v>38</v>
      </c>
      <c r="B24" s="55"/>
      <c r="C24" s="55"/>
      <c r="D24" s="56"/>
      <c r="E24" s="52"/>
      <c r="F24" s="53"/>
      <c r="G24" s="52">
        <f>G23*B13</f>
        <v>22899.5</v>
      </c>
      <c r="H24" s="53"/>
      <c r="I24" s="1"/>
      <c r="J24" s="1"/>
      <c r="K24" s="1"/>
      <c r="M24" s="1"/>
    </row>
    <row r="25" spans="1:13" ht="15" hidden="1" customHeight="1" x14ac:dyDescent="0.25">
      <c r="A25" s="54" t="s">
        <v>57</v>
      </c>
      <c r="B25" s="55"/>
      <c r="C25" s="55"/>
      <c r="D25" s="56"/>
      <c r="E25" s="52"/>
      <c r="F25" s="53"/>
      <c r="G25" s="52">
        <f>G23*Beregninger!C34</f>
        <v>0</v>
      </c>
      <c r="H25" s="53"/>
      <c r="I25" s="1"/>
      <c r="J25" s="1"/>
      <c r="K25" s="1"/>
      <c r="M25" s="1"/>
    </row>
    <row r="26" spans="1:13" ht="15" hidden="1" customHeight="1" x14ac:dyDescent="0.25">
      <c r="A26" s="54" t="s">
        <v>32</v>
      </c>
      <c r="B26" s="55"/>
      <c r="C26" s="55"/>
      <c r="D26" s="56"/>
      <c r="E26" s="51">
        <f>Beregninger!C36*Beregninger!C37</f>
        <v>25200</v>
      </c>
      <c r="F26" s="51"/>
      <c r="G26" s="51"/>
      <c r="H26" s="51"/>
      <c r="I26" s="1"/>
      <c r="J26" s="1"/>
      <c r="K26" s="1"/>
      <c r="M26" s="1"/>
    </row>
    <row r="27" spans="1:13" ht="15" hidden="1" customHeight="1" x14ac:dyDescent="0.25">
      <c r="A27" s="54" t="s">
        <v>5</v>
      </c>
      <c r="B27" s="55"/>
      <c r="C27" s="55"/>
      <c r="D27" s="56"/>
      <c r="E27" s="51"/>
      <c r="F27" s="51"/>
      <c r="G27" s="51">
        <f>B14</f>
        <v>4600</v>
      </c>
      <c r="H27" s="51"/>
      <c r="I27" s="1"/>
      <c r="J27" s="1"/>
      <c r="K27" s="1"/>
      <c r="M27" s="1"/>
    </row>
    <row r="28" spans="1:13" ht="15" hidden="1" customHeight="1" x14ac:dyDescent="0.25">
      <c r="A28" s="54" t="s">
        <v>34</v>
      </c>
      <c r="B28" s="55"/>
      <c r="C28" s="55"/>
      <c r="D28" s="56"/>
      <c r="E28" s="51"/>
      <c r="F28" s="51"/>
      <c r="G28" s="51">
        <f>Beregninger!C36*B16</f>
        <v>4000</v>
      </c>
      <c r="H28" s="51"/>
      <c r="I28" s="1"/>
      <c r="J28" s="1"/>
      <c r="K28" s="1"/>
      <c r="M28" s="1"/>
    </row>
    <row r="29" spans="1:13" ht="15" hidden="1" customHeight="1" x14ac:dyDescent="0.25">
      <c r="A29" s="54" t="s">
        <v>33</v>
      </c>
      <c r="B29" s="55"/>
      <c r="C29" s="55"/>
      <c r="D29" s="56"/>
      <c r="E29" s="51">
        <f>Beregninger!C36*B17</f>
        <v>4000</v>
      </c>
      <c r="F29" s="51"/>
      <c r="G29" s="51"/>
      <c r="H29" s="51"/>
      <c r="I29" s="1"/>
      <c r="J29" s="1"/>
      <c r="K29" s="1"/>
      <c r="M29" s="1"/>
    </row>
    <row r="30" spans="1:13" ht="15" hidden="1" customHeight="1" x14ac:dyDescent="0.25">
      <c r="A30" s="54" t="s">
        <v>35</v>
      </c>
      <c r="B30" s="55"/>
      <c r="C30" s="55"/>
      <c r="D30" s="56"/>
      <c r="E30" s="57">
        <f>B18*Beregninger!C32*37</f>
        <v>0</v>
      </c>
      <c r="F30" s="51"/>
      <c r="G30" s="51"/>
      <c r="H30" s="51"/>
      <c r="I30" s="1"/>
      <c r="J30" s="1"/>
      <c r="K30" s="1"/>
      <c r="M30" s="1"/>
    </row>
    <row r="31" spans="1:13" ht="15" hidden="1" customHeight="1" x14ac:dyDescent="0.25">
      <c r="A31" s="54" t="s">
        <v>8</v>
      </c>
      <c r="B31" s="55"/>
      <c r="C31" s="55"/>
      <c r="D31" s="56"/>
      <c r="E31" s="62"/>
      <c r="F31" s="62"/>
      <c r="G31" s="63">
        <f>B15*Beregninger!C36</f>
        <v>2000</v>
      </c>
      <c r="H31" s="63"/>
      <c r="I31" s="1"/>
      <c r="J31" s="1"/>
      <c r="K31" s="1"/>
      <c r="M31" s="1"/>
    </row>
    <row r="32" spans="1:13" ht="15" hidden="1" customHeight="1" x14ac:dyDescent="0.25">
      <c r="A32" s="54" t="s">
        <v>13</v>
      </c>
      <c r="B32" s="55"/>
      <c r="C32" s="55"/>
      <c r="D32" s="56"/>
      <c r="E32" s="51"/>
      <c r="F32" s="51"/>
      <c r="G32" s="51">
        <f>VLOOKUP(Beregninger!B3,Beregninger!A5:L28,12, FALSE)</f>
        <v>0</v>
      </c>
      <c r="H32" s="51"/>
      <c r="I32" s="1"/>
      <c r="J32" s="1"/>
      <c r="K32" s="1"/>
      <c r="M32" s="1"/>
    </row>
    <row r="33" spans="1:13" hidden="1" x14ac:dyDescent="0.25">
      <c r="A33" s="28"/>
      <c r="B33" s="28"/>
      <c r="C33" s="64" t="s">
        <v>4</v>
      </c>
      <c r="D33" s="64"/>
      <c r="E33" s="51">
        <f>SUM(E23:F32)</f>
        <v>29200</v>
      </c>
      <c r="F33" s="51"/>
      <c r="G33" s="51">
        <f>SUM(G23:H32)</f>
        <v>216695.5</v>
      </c>
      <c r="H33" s="51"/>
      <c r="I33" s="1"/>
      <c r="J33" s="1"/>
      <c r="K33" s="1"/>
      <c r="M33" s="1"/>
    </row>
    <row r="34" spans="1:13" hidden="1" x14ac:dyDescent="0.25">
      <c r="A34" s="23"/>
      <c r="B34" s="23"/>
      <c r="C34" s="65" t="s">
        <v>42</v>
      </c>
      <c r="D34" s="65"/>
      <c r="E34" s="65"/>
      <c r="F34" s="65"/>
      <c r="G34" s="66">
        <f>G33-E33</f>
        <v>187495.5</v>
      </c>
      <c r="H34" s="67"/>
      <c r="I34" s="1"/>
      <c r="J34" s="1"/>
      <c r="K34" s="1"/>
      <c r="M34" s="1"/>
    </row>
    <row r="35" spans="1:13" x14ac:dyDescent="0.25">
      <c r="A35" s="58" t="s">
        <v>87</v>
      </c>
      <c r="B35" s="59"/>
      <c r="C35" s="59"/>
      <c r="D35" s="59"/>
      <c r="E35" s="60"/>
      <c r="F35" s="61">
        <f>IF(((G34/Beregninger!C32)*(52/12))&gt;50000,0,((G34/Beregninger!C32)*(52/12)))</f>
        <v>18465.465909090908</v>
      </c>
      <c r="G35" s="61"/>
      <c r="H35" s="61"/>
      <c r="I35" s="1"/>
      <c r="J35" s="1"/>
      <c r="K35" s="1"/>
      <c r="M35" s="1"/>
    </row>
    <row r="36" spans="1:13" x14ac:dyDescent="0.25">
      <c r="A36" s="58" t="s">
        <v>88</v>
      </c>
      <c r="B36" s="59"/>
      <c r="C36" s="59"/>
      <c r="D36" s="59"/>
      <c r="E36" s="60"/>
      <c r="F36" s="61">
        <f>F35/160.3333</f>
        <v>115.16924998793705</v>
      </c>
      <c r="G36" s="61"/>
      <c r="H36" s="61"/>
      <c r="I36" s="1"/>
      <c r="J36" s="1"/>
      <c r="K36" s="1"/>
      <c r="M36" s="1"/>
    </row>
    <row r="37" spans="1:13" x14ac:dyDescent="0.25">
      <c r="A37" s="58" t="s">
        <v>83</v>
      </c>
      <c r="B37" s="59"/>
      <c r="C37" s="59"/>
      <c r="D37" s="59"/>
      <c r="E37" s="60"/>
      <c r="F37" s="61">
        <f>(F38/Beregninger!C36)*(52/12)</f>
        <v>4607.958333333333</v>
      </c>
      <c r="G37" s="61"/>
      <c r="H37" s="61"/>
      <c r="I37" s="1"/>
      <c r="J37" s="1"/>
      <c r="K37" s="1"/>
      <c r="M37" s="1"/>
    </row>
    <row r="38" spans="1:13" ht="15" hidden="1" customHeight="1" x14ac:dyDescent="0.25">
      <c r="A38" s="75" t="s">
        <v>60</v>
      </c>
      <c r="B38" s="76"/>
      <c r="C38" s="76"/>
      <c r="D38" s="76"/>
      <c r="E38" s="77"/>
      <c r="F38" s="68">
        <f>(((G23+G24+G25)/(Beregninger!C32+Beregninger!C36))*Beregninger!C36)-E26+G31+G32</f>
        <v>8507</v>
      </c>
      <c r="G38" s="68"/>
      <c r="H38" s="68"/>
    </row>
    <row r="39" spans="1:13" x14ac:dyDescent="0.25">
      <c r="A39" s="58" t="s">
        <v>84</v>
      </c>
      <c r="B39" s="59"/>
      <c r="C39" s="59"/>
      <c r="D39" s="59"/>
      <c r="E39" s="60"/>
      <c r="F39" s="69">
        <f>F37/160.3333</f>
        <v>28.739870839889985</v>
      </c>
      <c r="G39" s="70"/>
      <c r="H39" s="71"/>
    </row>
    <row r="40" spans="1:13" x14ac:dyDescent="0.25">
      <c r="A40" s="58" t="s">
        <v>85</v>
      </c>
      <c r="B40" s="59"/>
      <c r="C40" s="59"/>
      <c r="D40" s="59"/>
      <c r="E40" s="60"/>
      <c r="F40" s="61">
        <f>IF(((F42/Beregninger!C32)*(52/12))&gt;50000,0,((F42/Beregninger!C32)*(52/12)))</f>
        <v>17627.6553030303</v>
      </c>
      <c r="G40" s="61"/>
      <c r="H40" s="61"/>
    </row>
    <row r="41" spans="1:13" x14ac:dyDescent="0.25">
      <c r="A41" s="58" t="s">
        <v>86</v>
      </c>
      <c r="B41" s="59"/>
      <c r="C41" s="59"/>
      <c r="D41" s="59"/>
      <c r="E41" s="60"/>
      <c r="F41" s="72">
        <f>F40/160.3333</f>
        <v>109.94381892613886</v>
      </c>
      <c r="G41" s="73"/>
      <c r="H41" s="74"/>
    </row>
    <row r="42" spans="1:13" ht="15" hidden="1" customHeight="1" x14ac:dyDescent="0.25">
      <c r="A42" s="58" t="s">
        <v>61</v>
      </c>
      <c r="B42" s="59"/>
      <c r="C42" s="59"/>
      <c r="D42" s="59"/>
      <c r="E42" s="60"/>
      <c r="F42" s="68">
        <f>(((G23+G24+G25)/(Beregninger!C32+Beregninger!C36))*Beregninger!C32)-E30+G27</f>
        <v>178988.5</v>
      </c>
      <c r="G42" s="68"/>
      <c r="H42" s="68"/>
    </row>
    <row r="43" spans="1:13" s="3" customFormat="1" x14ac:dyDescent="0.25">
      <c r="A43" s="29"/>
      <c r="B43" s="29"/>
      <c r="C43" s="29"/>
      <c r="D43" s="29"/>
      <c r="E43" s="29"/>
      <c r="F43" s="29"/>
      <c r="G43" s="29"/>
      <c r="H43" s="29"/>
      <c r="I43" s="4"/>
      <c r="J43" s="4"/>
      <c r="K43" s="2"/>
      <c r="M43" s="2"/>
    </row>
    <row r="44" spans="1:13" s="3" customFormat="1" ht="12" x14ac:dyDescent="0.2">
      <c r="A44" s="29"/>
      <c r="B44" s="29"/>
      <c r="C44" s="29"/>
      <c r="D44" s="29"/>
      <c r="E44" s="29"/>
      <c r="F44" s="29"/>
      <c r="G44" s="29"/>
      <c r="H44" s="29"/>
      <c r="I44" s="4"/>
      <c r="J44" s="4"/>
      <c r="K44" s="4"/>
      <c r="M44" s="4"/>
    </row>
    <row r="45" spans="1:13" s="3" customFormat="1" ht="12" x14ac:dyDescent="0.2">
      <c r="A45" s="29" t="s">
        <v>18</v>
      </c>
      <c r="B45" s="29"/>
      <c r="C45" s="29"/>
      <c r="D45" s="29"/>
      <c r="E45" s="29"/>
      <c r="F45" s="29"/>
      <c r="G45" s="29"/>
      <c r="H45" s="29"/>
      <c r="I45" s="4"/>
      <c r="J45" s="4"/>
      <c r="K45" s="4"/>
      <c r="M45" s="4"/>
    </row>
    <row r="46" spans="1:13" x14ac:dyDescent="0.25">
      <c r="A46" s="30" t="s">
        <v>65</v>
      </c>
      <c r="B46" s="29"/>
      <c r="C46" s="29"/>
      <c r="D46" s="29"/>
      <c r="E46" s="29"/>
      <c r="F46" s="29"/>
      <c r="G46" s="29"/>
      <c r="H46" s="23"/>
      <c r="K46" s="4"/>
      <c r="M46" s="4"/>
    </row>
    <row r="47" spans="1:13" x14ac:dyDescent="0.25">
      <c r="A47" s="29" t="s">
        <v>17</v>
      </c>
      <c r="B47" s="29"/>
      <c r="C47" s="29"/>
      <c r="D47" s="29"/>
      <c r="E47" s="29"/>
      <c r="F47" s="29"/>
      <c r="G47" s="29"/>
      <c r="H47" s="23"/>
    </row>
    <row r="48" spans="1:13" x14ac:dyDescent="0.25">
      <c r="A48" s="29" t="s">
        <v>93</v>
      </c>
      <c r="B48" s="29"/>
      <c r="C48" s="29"/>
      <c r="D48" s="29"/>
      <c r="E48" s="29"/>
      <c r="F48" s="29"/>
      <c r="G48" s="29"/>
      <c r="H48" s="23"/>
    </row>
    <row r="49" spans="1:13" x14ac:dyDescent="0.25">
      <c r="A49" s="29" t="s">
        <v>89</v>
      </c>
      <c r="B49" s="29"/>
      <c r="C49" s="29"/>
      <c r="D49" s="29"/>
      <c r="E49" s="29"/>
      <c r="F49" s="29"/>
      <c r="G49" s="29"/>
      <c r="H49" s="23"/>
    </row>
    <row r="50" spans="1:13" x14ac:dyDescent="0.25">
      <c r="A50" s="29" t="s">
        <v>82</v>
      </c>
      <c r="B50" s="29"/>
      <c r="C50" s="29"/>
      <c r="D50" s="29"/>
      <c r="E50" s="29"/>
      <c r="F50" s="29"/>
      <c r="G50" s="29"/>
      <c r="H50" s="23"/>
    </row>
    <row r="51" spans="1:13" x14ac:dyDescent="0.25">
      <c r="A51" s="29" t="s">
        <v>66</v>
      </c>
      <c r="B51" s="29"/>
      <c r="C51" s="29"/>
      <c r="D51" s="29"/>
      <c r="E51" s="29"/>
      <c r="F51" s="29"/>
      <c r="G51" s="29"/>
      <c r="H51" s="23"/>
    </row>
    <row r="52" spans="1:13" s="5" customFormat="1" x14ac:dyDescent="0.25">
      <c r="A52" s="31" t="s">
        <v>26</v>
      </c>
      <c r="B52" s="45" t="s">
        <v>28</v>
      </c>
      <c r="C52" s="31"/>
      <c r="D52" s="31"/>
      <c r="E52" s="31"/>
      <c r="F52" s="31"/>
      <c r="G52" s="31"/>
      <c r="H52" s="32"/>
      <c r="I52" s="6"/>
      <c r="J52" s="6"/>
      <c r="K52" s="6"/>
      <c r="M52" s="6"/>
    </row>
    <row r="53" spans="1:13" x14ac:dyDescent="0.25">
      <c r="A53" s="29"/>
      <c r="B53" s="29" t="s">
        <v>27</v>
      </c>
      <c r="C53" s="29"/>
      <c r="D53" s="29"/>
      <c r="E53" s="29"/>
      <c r="F53" s="29"/>
      <c r="G53" s="29"/>
      <c r="H53" s="23"/>
    </row>
    <row r="54" spans="1:13" x14ac:dyDescent="0.25">
      <c r="A54" s="29" t="s">
        <v>71</v>
      </c>
      <c r="B54" s="29"/>
      <c r="C54" s="29"/>
      <c r="D54" s="29"/>
      <c r="E54" s="29"/>
      <c r="F54" s="29"/>
      <c r="G54" s="29"/>
      <c r="H54" s="23"/>
      <c r="I54" s="1"/>
      <c r="J54" s="1"/>
      <c r="K54" s="1"/>
      <c r="M54" s="1"/>
    </row>
    <row r="55" spans="1:13" x14ac:dyDescent="0.25">
      <c r="A55" s="29" t="s">
        <v>100</v>
      </c>
      <c r="B55" s="29"/>
      <c r="C55" s="29"/>
      <c r="D55" s="29"/>
      <c r="E55" s="29"/>
      <c r="F55" s="29"/>
      <c r="G55" s="29"/>
      <c r="H55" s="23"/>
      <c r="I55" s="1"/>
      <c r="J55" s="1"/>
      <c r="K55" s="1"/>
      <c r="M55" s="1"/>
    </row>
    <row r="56" spans="1:13" x14ac:dyDescent="0.25">
      <c r="A56" s="29" t="s">
        <v>91</v>
      </c>
      <c r="B56" s="29"/>
      <c r="C56" s="29"/>
      <c r="D56" s="29"/>
      <c r="E56" s="29"/>
      <c r="F56" s="29"/>
      <c r="G56" s="29"/>
      <c r="H56" s="23"/>
      <c r="I56" s="1"/>
      <c r="J56" s="1"/>
      <c r="K56" s="1"/>
      <c r="M56" s="1"/>
    </row>
    <row r="57" spans="1:13" x14ac:dyDescent="0.25">
      <c r="A57" s="29" t="s">
        <v>92</v>
      </c>
      <c r="B57" s="29"/>
      <c r="C57" s="29"/>
      <c r="D57" s="29"/>
      <c r="E57" s="29"/>
      <c r="F57" s="29"/>
      <c r="G57" s="29"/>
      <c r="H57" s="23"/>
      <c r="I57" s="1"/>
      <c r="J57" s="1"/>
      <c r="K57" s="1"/>
      <c r="M57" s="1"/>
    </row>
    <row r="58" spans="1:13" x14ac:dyDescent="0.25">
      <c r="A58" s="29" t="s">
        <v>94</v>
      </c>
      <c r="B58" s="29"/>
      <c r="C58" s="29"/>
      <c r="D58" s="29"/>
      <c r="E58" s="29"/>
      <c r="F58" s="29"/>
      <c r="G58" s="29"/>
      <c r="H58" s="23"/>
      <c r="I58" s="1"/>
      <c r="J58" s="1"/>
      <c r="K58" s="1"/>
      <c r="M58" s="1"/>
    </row>
    <row r="59" spans="1:13" x14ac:dyDescent="0.25">
      <c r="A59" s="23"/>
      <c r="B59" s="23"/>
      <c r="C59" s="23"/>
      <c r="D59" s="23"/>
      <c r="E59" s="23"/>
      <c r="F59" s="23"/>
      <c r="G59" s="23"/>
      <c r="H59" s="23"/>
      <c r="I59" s="1"/>
      <c r="J59" s="1"/>
      <c r="K59" s="1"/>
      <c r="M59" s="1"/>
    </row>
    <row r="60" spans="1:13" x14ac:dyDescent="0.25">
      <c r="A60" s="23"/>
      <c r="B60" s="23"/>
      <c r="C60" s="23"/>
      <c r="D60" s="23"/>
      <c r="E60" s="23"/>
      <c r="F60" s="23"/>
      <c r="G60" s="23"/>
      <c r="H60" s="23"/>
      <c r="I60" s="1"/>
      <c r="J60" s="1"/>
      <c r="K60" s="1"/>
      <c r="M60" s="1"/>
    </row>
    <row r="61" spans="1:13" x14ac:dyDescent="0.25">
      <c r="A61" s="23"/>
      <c r="B61" s="23"/>
      <c r="C61" s="23"/>
      <c r="D61" s="23"/>
      <c r="E61" s="23"/>
      <c r="F61" s="23"/>
      <c r="G61" s="23"/>
      <c r="H61" s="23"/>
      <c r="I61" s="1"/>
      <c r="J61" s="1"/>
      <c r="K61" s="1"/>
      <c r="M61" s="1"/>
    </row>
    <row r="62" spans="1:13" x14ac:dyDescent="0.25">
      <c r="A62" s="23"/>
      <c r="B62" s="23"/>
      <c r="C62" s="23"/>
      <c r="D62" s="23"/>
      <c r="E62" s="23"/>
      <c r="F62" s="23"/>
      <c r="G62" s="23"/>
      <c r="H62" s="23"/>
      <c r="I62" s="1"/>
      <c r="J62" s="1"/>
      <c r="K62" s="1"/>
      <c r="M62" s="1"/>
    </row>
    <row r="63" spans="1:13" x14ac:dyDescent="0.25">
      <c r="A63" s="23"/>
      <c r="B63" s="23"/>
      <c r="C63" s="23"/>
      <c r="D63" s="23"/>
      <c r="E63" s="23"/>
      <c r="F63" s="23"/>
      <c r="G63" s="23"/>
      <c r="H63" s="23"/>
      <c r="I63" s="1"/>
      <c r="J63" s="1"/>
      <c r="K63" s="1"/>
      <c r="M63" s="1"/>
    </row>
    <row r="64" spans="1:13" x14ac:dyDescent="0.25">
      <c r="A64" s="23"/>
      <c r="B64" s="23"/>
      <c r="C64" s="23"/>
      <c r="D64" s="23"/>
      <c r="E64" s="23"/>
      <c r="F64" s="23"/>
      <c r="G64" s="23"/>
      <c r="H64" s="23"/>
      <c r="I64" s="1"/>
      <c r="J64" s="1"/>
      <c r="K64" s="1"/>
      <c r="M64" s="1"/>
    </row>
    <row r="65" spans="1:13" x14ac:dyDescent="0.25">
      <c r="A65" s="23"/>
      <c r="B65" s="23"/>
      <c r="C65" s="23"/>
      <c r="D65" s="23"/>
      <c r="E65" s="23"/>
      <c r="F65" s="23"/>
      <c r="G65" s="23"/>
      <c r="H65" s="23"/>
      <c r="I65" s="1"/>
      <c r="J65" s="1"/>
      <c r="K65" s="1"/>
      <c r="M65" s="1"/>
    </row>
    <row r="66" spans="1:13" x14ac:dyDescent="0.25">
      <c r="A66" s="23"/>
      <c r="B66" s="23"/>
      <c r="C66" s="23"/>
      <c r="D66" s="23"/>
      <c r="E66" s="23"/>
      <c r="F66" s="23"/>
      <c r="G66" s="23"/>
      <c r="H66" s="23"/>
      <c r="I66" s="1"/>
      <c r="J66" s="1"/>
      <c r="K66" s="1"/>
      <c r="M66" s="1"/>
    </row>
    <row r="67" spans="1:13" x14ac:dyDescent="0.25">
      <c r="A67" s="23"/>
      <c r="B67" s="23"/>
      <c r="C67" s="23"/>
      <c r="D67" s="23"/>
      <c r="E67" s="23"/>
      <c r="F67" s="23"/>
      <c r="G67" s="23"/>
      <c r="H67" s="23"/>
      <c r="I67" s="1"/>
      <c r="J67" s="1"/>
      <c r="K67" s="1"/>
      <c r="M67" s="1"/>
    </row>
  </sheetData>
  <mergeCells count="53">
    <mergeCell ref="A42:E42"/>
    <mergeCell ref="F42:H42"/>
    <mergeCell ref="A24:D24"/>
    <mergeCell ref="A23:D23"/>
    <mergeCell ref="A39:E39"/>
    <mergeCell ref="F39:H39"/>
    <mergeCell ref="A40:E40"/>
    <mergeCell ref="F40:H40"/>
    <mergeCell ref="A41:E41"/>
    <mergeCell ref="F41:H41"/>
    <mergeCell ref="A36:E36"/>
    <mergeCell ref="F36:H36"/>
    <mergeCell ref="A37:E37"/>
    <mergeCell ref="F37:H37"/>
    <mergeCell ref="A38:E38"/>
    <mergeCell ref="F38:H38"/>
    <mergeCell ref="A35:E35"/>
    <mergeCell ref="F35:H35"/>
    <mergeCell ref="A31:D31"/>
    <mergeCell ref="E31:F31"/>
    <mergeCell ref="G31:H31"/>
    <mergeCell ref="A32:D32"/>
    <mergeCell ref="E32:F32"/>
    <mergeCell ref="G32:H32"/>
    <mergeCell ref="C33:D33"/>
    <mergeCell ref="E33:F33"/>
    <mergeCell ref="G33:H33"/>
    <mergeCell ref="C34:F34"/>
    <mergeCell ref="G34:H34"/>
    <mergeCell ref="A29:D29"/>
    <mergeCell ref="E29:F29"/>
    <mergeCell ref="G29:H29"/>
    <mergeCell ref="A30:D30"/>
    <mergeCell ref="E30:F30"/>
    <mergeCell ref="G30:H30"/>
    <mergeCell ref="A27:D27"/>
    <mergeCell ref="E27:F27"/>
    <mergeCell ref="G27:H27"/>
    <mergeCell ref="A28:D28"/>
    <mergeCell ref="E28:F28"/>
    <mergeCell ref="G28:H28"/>
    <mergeCell ref="A25:D25"/>
    <mergeCell ref="E25:F25"/>
    <mergeCell ref="G25:H25"/>
    <mergeCell ref="A26:D26"/>
    <mergeCell ref="E26:F26"/>
    <mergeCell ref="G26:H26"/>
    <mergeCell ref="E22:F22"/>
    <mergeCell ref="G22:H22"/>
    <mergeCell ref="E23:F23"/>
    <mergeCell ref="G23:H23"/>
    <mergeCell ref="E24:F24"/>
    <mergeCell ref="G24:H24"/>
  </mergeCells>
  <pageMargins left="0.31496062992125984" right="0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57150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Drop Down 2">
              <controlPr defaultSize="0" autoLine="0" autoPict="0" macro="[0]!Rullemenu3_Ændring">
                <anchor moveWithCells="1">
                  <from>
                    <xdr:col>1</xdr:col>
                    <xdr:colOff>0</xdr:colOff>
                    <xdr:row>10</xdr:row>
                    <xdr:rowOff>180975</xdr:rowOff>
                  </from>
                  <to>
                    <xdr:col>7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Drop Down 5">
              <controlPr defaultSize="0" autoLine="0" autoPict="0">
                <anchor moveWithCells="1">
                  <from>
                    <xdr:col>1</xdr:col>
                    <xdr:colOff>0</xdr:colOff>
                    <xdr:row>9</xdr:row>
                    <xdr:rowOff>180975</xdr:rowOff>
                  </from>
                  <to>
                    <xdr:col>2</xdr:col>
                    <xdr:colOff>57150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Drop Down 6">
              <controlPr defaultSize="0" autoLine="0" autoPict="0" macro="[0]!Rullemenu3_Ændring">
                <anchor moveWithCells="1">
                  <from>
                    <xdr:col>1</xdr:col>
                    <xdr:colOff>0</xdr:colOff>
                    <xdr:row>10</xdr:row>
                    <xdr:rowOff>180975</xdr:rowOff>
                  </from>
                  <to>
                    <xdr:col>7</xdr:col>
                    <xdr:colOff>342900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/>
  <dimension ref="A1:M50"/>
  <sheetViews>
    <sheetView view="pageLayout" zoomScale="120" zoomScaleNormal="100" zoomScalePageLayoutView="120" workbookViewId="0"/>
  </sheetViews>
  <sheetFormatPr defaultRowHeight="15" x14ac:dyDescent="0.25"/>
  <cols>
    <col min="1" max="1" width="20.140625" style="1" customWidth="1"/>
    <col min="2" max="2" width="9.140625" style="1" customWidth="1"/>
    <col min="3" max="8" width="9.140625" style="1"/>
    <col min="9" max="9" width="9.140625" style="2" customWidth="1"/>
    <col min="10" max="11" width="9.140625" style="2"/>
    <col min="12" max="12" width="9.140625" style="1"/>
    <col min="13" max="13" width="9.140625" style="2"/>
    <col min="14" max="16384" width="9.140625" style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4"/>
      <c r="B2" s="23"/>
      <c r="C2" s="23"/>
      <c r="D2" s="23"/>
      <c r="E2" s="23"/>
      <c r="F2" s="23"/>
      <c r="G2" s="23"/>
      <c r="H2" s="23"/>
    </row>
    <row r="3" spans="1:8" x14ac:dyDescent="0.25">
      <c r="A3" s="23"/>
      <c r="B3" s="23"/>
      <c r="C3" s="23"/>
      <c r="D3" s="23"/>
      <c r="E3" s="23"/>
      <c r="F3" s="23"/>
      <c r="G3" s="23"/>
      <c r="H3" s="23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23" t="s">
        <v>30</v>
      </c>
      <c r="B6" s="23"/>
      <c r="C6" s="23"/>
      <c r="D6" s="23"/>
      <c r="E6" s="23"/>
      <c r="F6" s="23"/>
      <c r="G6" s="23"/>
      <c r="H6" s="23"/>
    </row>
    <row r="7" spans="1:8" x14ac:dyDescent="0.25">
      <c r="A7" s="23" t="s">
        <v>6</v>
      </c>
      <c r="B7" s="23"/>
      <c r="C7" s="23"/>
      <c r="D7" s="23"/>
      <c r="E7" s="23"/>
      <c r="F7" s="23"/>
      <c r="G7" s="23"/>
      <c r="H7" s="23"/>
    </row>
    <row r="8" spans="1:8" x14ac:dyDescent="0.25">
      <c r="A8" s="23" t="s">
        <v>38</v>
      </c>
      <c r="B8" s="43">
        <v>0.125</v>
      </c>
      <c r="C8" s="23"/>
      <c r="D8" s="23"/>
      <c r="E8" s="23"/>
      <c r="F8" s="23"/>
      <c r="G8" s="23"/>
      <c r="H8" s="23"/>
    </row>
    <row r="9" spans="1:8" x14ac:dyDescent="0.25">
      <c r="A9" s="23" t="s">
        <v>10</v>
      </c>
      <c r="B9" s="7">
        <v>4600</v>
      </c>
      <c r="C9" s="23" t="s">
        <v>7</v>
      </c>
      <c r="D9" s="23"/>
      <c r="E9" s="23"/>
      <c r="F9" s="23"/>
      <c r="G9" s="23"/>
      <c r="H9" s="23"/>
    </row>
    <row r="10" spans="1:8" x14ac:dyDescent="0.25">
      <c r="A10" s="23" t="s">
        <v>8</v>
      </c>
      <c r="B10" s="7">
        <v>250</v>
      </c>
      <c r="C10" s="23" t="s">
        <v>63</v>
      </c>
      <c r="D10" s="23"/>
      <c r="E10" s="23" t="s">
        <v>67</v>
      </c>
      <c r="F10" s="23"/>
      <c r="G10" s="44">
        <f>Beregninger!C32</f>
        <v>44</v>
      </c>
      <c r="H10" s="26" t="s">
        <v>69</v>
      </c>
    </row>
    <row r="11" spans="1:8" x14ac:dyDescent="0.25">
      <c r="A11" s="23" t="s">
        <v>11</v>
      </c>
      <c r="B11" s="7">
        <v>500</v>
      </c>
      <c r="C11" s="23" t="s">
        <v>9</v>
      </c>
      <c r="D11" s="23"/>
      <c r="E11" s="23" t="s">
        <v>68</v>
      </c>
      <c r="F11" s="23"/>
      <c r="G11" s="26">
        <f>Beregninger!C36</f>
        <v>8</v>
      </c>
      <c r="H11" s="26" t="s">
        <v>69</v>
      </c>
    </row>
    <row r="12" spans="1:8" x14ac:dyDescent="0.25">
      <c r="A12" s="23" t="s">
        <v>12</v>
      </c>
      <c r="B12" s="7">
        <v>500</v>
      </c>
      <c r="C12" s="23" t="s">
        <v>9</v>
      </c>
      <c r="D12" s="23"/>
      <c r="E12" s="23" t="s">
        <v>57</v>
      </c>
      <c r="F12" s="23"/>
      <c r="G12" s="27">
        <f>Beregninger!C34</f>
        <v>0</v>
      </c>
      <c r="H12" s="26"/>
    </row>
    <row r="13" spans="1:8" x14ac:dyDescent="0.25">
      <c r="A13" s="23" t="s">
        <v>31</v>
      </c>
      <c r="B13" s="7">
        <v>0</v>
      </c>
      <c r="C13" s="23" t="s">
        <v>64</v>
      </c>
      <c r="D13" s="23"/>
      <c r="E13" s="23" t="s">
        <v>70</v>
      </c>
      <c r="F13" s="23"/>
      <c r="G13" s="26">
        <f>Beregninger!C37</f>
        <v>3150</v>
      </c>
      <c r="H13" s="26" t="s">
        <v>9</v>
      </c>
    </row>
    <row r="14" spans="1:8" x14ac:dyDescent="0.25">
      <c r="A14" s="23"/>
      <c r="B14" s="23"/>
      <c r="C14" s="23"/>
      <c r="D14" s="23"/>
      <c r="E14" s="23"/>
      <c r="F14" s="23"/>
      <c r="G14" s="26"/>
      <c r="H14" s="26"/>
    </row>
    <row r="15" spans="1:8" x14ac:dyDescent="0.25">
      <c r="A15" s="23"/>
      <c r="B15" s="23"/>
      <c r="C15" s="23"/>
      <c r="D15" s="23"/>
      <c r="E15" s="23"/>
      <c r="F15" s="23"/>
      <c r="G15" s="26"/>
      <c r="H15" s="26"/>
    </row>
    <row r="16" spans="1:8" x14ac:dyDescent="0.25">
      <c r="A16" s="23"/>
      <c r="B16" s="23"/>
      <c r="C16" s="23"/>
      <c r="D16" s="23"/>
      <c r="E16" s="23"/>
      <c r="F16" s="23"/>
      <c r="G16" s="26"/>
      <c r="H16" s="26"/>
    </row>
    <row r="17" spans="1:8" x14ac:dyDescent="0.25">
      <c r="A17" s="28"/>
      <c r="B17" s="28"/>
      <c r="C17" s="28"/>
      <c r="D17" s="28"/>
      <c r="E17" s="49" t="s">
        <v>29</v>
      </c>
      <c r="F17" s="50"/>
      <c r="G17" s="81" t="s">
        <v>3</v>
      </c>
      <c r="H17" s="82"/>
    </row>
    <row r="18" spans="1:8" x14ac:dyDescent="0.25">
      <c r="A18" s="54" t="s">
        <v>58</v>
      </c>
      <c r="B18" s="55"/>
      <c r="C18" s="55"/>
      <c r="D18" s="56"/>
      <c r="E18" s="80"/>
      <c r="F18" s="80"/>
      <c r="G18" s="80">
        <f>(Beregninger!C32+Beregninger!C36)*Beregninger!C33</f>
        <v>183196</v>
      </c>
      <c r="H18" s="80"/>
    </row>
    <row r="19" spans="1:8" x14ac:dyDescent="0.25">
      <c r="A19" s="54" t="s">
        <v>38</v>
      </c>
      <c r="B19" s="55"/>
      <c r="C19" s="55"/>
      <c r="D19" s="56"/>
      <c r="E19" s="83"/>
      <c r="F19" s="84"/>
      <c r="G19" s="83">
        <f>G18*B8</f>
        <v>22899.5</v>
      </c>
      <c r="H19" s="84"/>
    </row>
    <row r="20" spans="1:8" x14ac:dyDescent="0.25">
      <c r="A20" s="54" t="s">
        <v>57</v>
      </c>
      <c r="B20" s="55"/>
      <c r="C20" s="55"/>
      <c r="D20" s="56"/>
      <c r="E20" s="83"/>
      <c r="F20" s="84"/>
      <c r="G20" s="83">
        <f>G18*Beregninger!C34</f>
        <v>0</v>
      </c>
      <c r="H20" s="84"/>
    </row>
    <row r="21" spans="1:8" x14ac:dyDescent="0.25">
      <c r="A21" s="54" t="s">
        <v>32</v>
      </c>
      <c r="B21" s="55"/>
      <c r="C21" s="55"/>
      <c r="D21" s="56"/>
      <c r="E21" s="80">
        <f>Beregninger!C36*Beregninger!C37</f>
        <v>25200</v>
      </c>
      <c r="F21" s="80"/>
      <c r="G21" s="80"/>
      <c r="H21" s="80"/>
    </row>
    <row r="22" spans="1:8" x14ac:dyDescent="0.25">
      <c r="A22" s="54" t="s">
        <v>5</v>
      </c>
      <c r="B22" s="55"/>
      <c r="C22" s="55"/>
      <c r="D22" s="56"/>
      <c r="E22" s="80"/>
      <c r="F22" s="80"/>
      <c r="G22" s="80">
        <f>B9</f>
        <v>4600</v>
      </c>
      <c r="H22" s="80"/>
    </row>
    <row r="23" spans="1:8" x14ac:dyDescent="0.25">
      <c r="A23" s="54" t="s">
        <v>34</v>
      </c>
      <c r="B23" s="55"/>
      <c r="C23" s="55"/>
      <c r="D23" s="56"/>
      <c r="E23" s="80"/>
      <c r="F23" s="80"/>
      <c r="G23" s="80">
        <f>Beregninger!C36*'Detaljeret oversigt'!B11</f>
        <v>4000</v>
      </c>
      <c r="H23" s="80"/>
    </row>
    <row r="24" spans="1:8" x14ac:dyDescent="0.25">
      <c r="A24" s="54" t="s">
        <v>33</v>
      </c>
      <c r="B24" s="55"/>
      <c r="C24" s="55"/>
      <c r="D24" s="56"/>
      <c r="E24" s="80">
        <f>Beregninger!C36*'Detaljeret oversigt'!B12</f>
        <v>4000</v>
      </c>
      <c r="F24" s="80"/>
      <c r="G24" s="80"/>
      <c r="H24" s="80"/>
    </row>
    <row r="25" spans="1:8" x14ac:dyDescent="0.25">
      <c r="A25" s="54" t="s">
        <v>35</v>
      </c>
      <c r="B25" s="55"/>
      <c r="C25" s="55"/>
      <c r="D25" s="56"/>
      <c r="E25" s="90">
        <f>'Detaljeret oversigt'!B13*Beregninger!C32*37</f>
        <v>0</v>
      </c>
      <c r="F25" s="80"/>
      <c r="G25" s="80"/>
      <c r="H25" s="80"/>
    </row>
    <row r="26" spans="1:8" x14ac:dyDescent="0.25">
      <c r="A26" s="54" t="s">
        <v>8</v>
      </c>
      <c r="B26" s="55"/>
      <c r="C26" s="55"/>
      <c r="D26" s="56"/>
      <c r="E26" s="87"/>
      <c r="F26" s="87"/>
      <c r="G26" s="88">
        <f>B10*Beregninger!C36</f>
        <v>2000</v>
      </c>
      <c r="H26" s="88"/>
    </row>
    <row r="27" spans="1:8" x14ac:dyDescent="0.25">
      <c r="A27" s="54" t="s">
        <v>13</v>
      </c>
      <c r="B27" s="55"/>
      <c r="C27" s="55"/>
      <c r="D27" s="56"/>
      <c r="E27" s="80"/>
      <c r="F27" s="80"/>
      <c r="G27" s="80">
        <f>VLOOKUP(Beregninger!B3,Beregninger!A5:L28,12, FALSE)</f>
        <v>0</v>
      </c>
      <c r="H27" s="80"/>
    </row>
    <row r="28" spans="1:8" x14ac:dyDescent="0.25">
      <c r="A28" s="28"/>
      <c r="B28" s="28"/>
      <c r="C28" s="64" t="s">
        <v>4</v>
      </c>
      <c r="D28" s="64"/>
      <c r="E28" s="80">
        <f>SUM(E18:F27)</f>
        <v>29200</v>
      </c>
      <c r="F28" s="80"/>
      <c r="G28" s="80">
        <f>SUM(G18:H27)</f>
        <v>216695.5</v>
      </c>
      <c r="H28" s="80"/>
    </row>
    <row r="29" spans="1:8" x14ac:dyDescent="0.25">
      <c r="A29" s="23"/>
      <c r="B29" s="23"/>
      <c r="C29" s="79" t="s">
        <v>42</v>
      </c>
      <c r="D29" s="79"/>
      <c r="E29" s="79"/>
      <c r="F29" s="79"/>
      <c r="G29" s="78">
        <f>G28-E28</f>
        <v>187495.5</v>
      </c>
      <c r="H29" s="89"/>
    </row>
    <row r="30" spans="1:8" x14ac:dyDescent="0.25">
      <c r="A30" s="23"/>
      <c r="B30" s="23"/>
      <c r="C30" s="58" t="s">
        <v>59</v>
      </c>
      <c r="D30" s="59"/>
      <c r="E30" s="59"/>
      <c r="F30" s="60"/>
      <c r="G30" s="85">
        <f>IF(((G29/Beregninger!C32)*(52/12))&gt;50000,0,((G29/Beregninger!C32)*(52/12)))</f>
        <v>18465.465909090908</v>
      </c>
      <c r="H30" s="86"/>
    </row>
    <row r="31" spans="1:8" x14ac:dyDescent="0.25">
      <c r="A31" s="23"/>
      <c r="B31" s="23"/>
      <c r="C31" s="79" t="s">
        <v>62</v>
      </c>
      <c r="D31" s="79"/>
      <c r="E31" s="79"/>
      <c r="F31" s="79"/>
      <c r="G31" s="78">
        <f>(G32/Beregninger!C36)*(52/12)</f>
        <v>4607.958333333333</v>
      </c>
      <c r="H31" s="78"/>
    </row>
    <row r="32" spans="1:8" x14ac:dyDescent="0.25">
      <c r="A32" s="23"/>
      <c r="B32" s="23"/>
      <c r="C32" s="79" t="s">
        <v>60</v>
      </c>
      <c r="D32" s="79"/>
      <c r="E32" s="79"/>
      <c r="F32" s="79"/>
      <c r="G32" s="78">
        <f>(((G18+G19+G20)/(Beregninger!C32+Beregninger!C36))*Beregninger!C36)-E21+G26+G27</f>
        <v>8507</v>
      </c>
      <c r="H32" s="78"/>
    </row>
    <row r="33" spans="1:13" x14ac:dyDescent="0.25">
      <c r="A33" s="23"/>
      <c r="B33" s="23"/>
      <c r="C33" s="79" t="s">
        <v>43</v>
      </c>
      <c r="D33" s="79"/>
      <c r="E33" s="79"/>
      <c r="F33" s="79"/>
      <c r="G33" s="78">
        <f>IF(((G34/Beregninger!C32)*(52/12))&gt;50000,0,((G34/Beregninger!C32)*(52/12)))</f>
        <v>17627.6553030303</v>
      </c>
      <c r="H33" s="78"/>
    </row>
    <row r="34" spans="1:13" x14ac:dyDescent="0.25">
      <c r="A34" s="23"/>
      <c r="B34" s="23"/>
      <c r="C34" s="79" t="s">
        <v>61</v>
      </c>
      <c r="D34" s="79"/>
      <c r="E34" s="79"/>
      <c r="F34" s="79"/>
      <c r="G34" s="78">
        <f>(((G18+G19+G20)/(Beregninger!C32+Beregninger!C36))*Beregninger!C32)-E25+G22</f>
        <v>178988.5</v>
      </c>
      <c r="H34" s="78"/>
    </row>
    <row r="35" spans="1:13" s="3" customFormat="1" x14ac:dyDescent="0.25">
      <c r="A35" s="29"/>
      <c r="B35" s="29"/>
      <c r="C35" s="29"/>
      <c r="D35" s="29"/>
      <c r="E35" s="29"/>
      <c r="F35" s="29"/>
      <c r="G35" s="29"/>
      <c r="H35" s="29"/>
      <c r="I35" s="4"/>
      <c r="J35" s="4"/>
      <c r="K35" s="2"/>
      <c r="M35" s="2"/>
    </row>
    <row r="36" spans="1:13" s="3" customFormat="1" ht="12" x14ac:dyDescent="0.2">
      <c r="A36" s="29"/>
      <c r="B36" s="29"/>
      <c r="C36" s="29"/>
      <c r="D36" s="29"/>
      <c r="E36" s="29"/>
      <c r="F36" s="29"/>
      <c r="G36" s="29"/>
      <c r="H36" s="29"/>
      <c r="I36" s="4"/>
      <c r="J36" s="4"/>
      <c r="K36" s="4"/>
      <c r="M36" s="4"/>
    </row>
    <row r="37" spans="1:13" s="3" customFormat="1" ht="12" x14ac:dyDescent="0.2">
      <c r="A37" s="29" t="s">
        <v>18</v>
      </c>
      <c r="B37" s="29"/>
      <c r="C37" s="29"/>
      <c r="D37" s="29"/>
      <c r="E37" s="29"/>
      <c r="F37" s="29"/>
      <c r="G37" s="29"/>
      <c r="H37" s="29"/>
      <c r="I37" s="4"/>
      <c r="J37" s="4"/>
      <c r="K37" s="4"/>
      <c r="M37" s="4"/>
    </row>
    <row r="38" spans="1:13" x14ac:dyDescent="0.25">
      <c r="A38" s="30" t="s">
        <v>65</v>
      </c>
      <c r="B38" s="29"/>
      <c r="C38" s="29"/>
      <c r="D38" s="29"/>
      <c r="E38" s="29"/>
      <c r="F38" s="29"/>
      <c r="G38" s="29"/>
      <c r="H38" s="23"/>
      <c r="K38" s="4"/>
      <c r="M38" s="4"/>
    </row>
    <row r="39" spans="1:13" x14ac:dyDescent="0.25">
      <c r="A39" s="29" t="s">
        <v>17</v>
      </c>
      <c r="B39" s="29"/>
      <c r="C39" s="29"/>
      <c r="D39" s="29"/>
      <c r="E39" s="29"/>
      <c r="F39" s="29"/>
      <c r="G39" s="29"/>
      <c r="H39" s="23"/>
    </row>
    <row r="40" spans="1:13" x14ac:dyDescent="0.25">
      <c r="A40" s="29" t="s">
        <v>19</v>
      </c>
      <c r="B40" s="29"/>
      <c r="C40" s="29"/>
      <c r="D40" s="29"/>
      <c r="E40" s="29"/>
      <c r="F40" s="29"/>
      <c r="G40" s="29"/>
      <c r="H40" s="23"/>
    </row>
    <row r="41" spans="1:13" x14ac:dyDescent="0.25">
      <c r="A41" s="29" t="s">
        <v>24</v>
      </c>
      <c r="B41" s="29"/>
      <c r="C41" s="29"/>
      <c r="D41" s="29"/>
      <c r="E41" s="29"/>
      <c r="F41" s="29"/>
      <c r="G41" s="29"/>
      <c r="H41" s="23"/>
    </row>
    <row r="42" spans="1:13" x14ac:dyDescent="0.25">
      <c r="A42" s="29" t="s">
        <v>82</v>
      </c>
      <c r="B42" s="29"/>
      <c r="C42" s="29"/>
      <c r="D42" s="29"/>
      <c r="E42" s="29"/>
      <c r="F42" s="29"/>
      <c r="G42" s="29"/>
      <c r="H42" s="23"/>
    </row>
    <row r="43" spans="1:13" x14ac:dyDescent="0.25">
      <c r="A43" s="29" t="s">
        <v>66</v>
      </c>
      <c r="B43" s="29"/>
      <c r="C43" s="29"/>
      <c r="D43" s="29"/>
      <c r="E43" s="29"/>
      <c r="F43" s="29"/>
      <c r="G43" s="29"/>
      <c r="H43" s="23"/>
    </row>
    <row r="44" spans="1:13" s="5" customFormat="1" x14ac:dyDescent="0.25">
      <c r="A44" s="31" t="s">
        <v>26</v>
      </c>
      <c r="B44" s="31" t="s">
        <v>28</v>
      </c>
      <c r="C44" s="31"/>
      <c r="D44" s="31"/>
      <c r="E44" s="31"/>
      <c r="F44" s="31"/>
      <c r="G44" s="31"/>
      <c r="H44" s="32"/>
      <c r="I44" s="6"/>
      <c r="J44" s="6"/>
      <c r="K44" s="6"/>
      <c r="M44" s="6"/>
    </row>
    <row r="45" spans="1:13" x14ac:dyDescent="0.25">
      <c r="A45" s="29"/>
      <c r="B45" s="29" t="s">
        <v>27</v>
      </c>
      <c r="C45" s="29"/>
      <c r="D45" s="29"/>
      <c r="E45" s="29"/>
      <c r="F45" s="29"/>
      <c r="G45" s="29"/>
      <c r="H45" s="23"/>
    </row>
    <row r="46" spans="1:13" x14ac:dyDescent="0.25">
      <c r="A46" s="29" t="s">
        <v>71</v>
      </c>
      <c r="B46" s="29"/>
      <c r="C46" s="29"/>
      <c r="D46" s="29"/>
      <c r="E46" s="29"/>
      <c r="F46" s="29"/>
      <c r="G46" s="29"/>
      <c r="H46" s="23"/>
    </row>
    <row r="47" spans="1:13" x14ac:dyDescent="0.25">
      <c r="A47" s="29"/>
      <c r="B47" s="29"/>
      <c r="C47" s="29"/>
      <c r="D47" s="29"/>
      <c r="E47" s="29"/>
      <c r="F47" s="29"/>
      <c r="G47" s="29"/>
      <c r="H47" s="23"/>
    </row>
    <row r="48" spans="1:13" x14ac:dyDescent="0.25">
      <c r="A48" s="29"/>
      <c r="B48" s="29"/>
      <c r="C48" s="29"/>
      <c r="D48" s="29"/>
      <c r="E48" s="29"/>
      <c r="F48" s="29"/>
      <c r="G48" s="29"/>
      <c r="H48" s="23"/>
    </row>
    <row r="49" spans="1:8" x14ac:dyDescent="0.25">
      <c r="A49" s="29"/>
      <c r="B49" s="29"/>
      <c r="C49" s="29"/>
      <c r="D49" s="29"/>
      <c r="E49" s="29"/>
      <c r="F49" s="29"/>
      <c r="G49" s="29"/>
      <c r="H49" s="23"/>
    </row>
    <row r="50" spans="1:8" x14ac:dyDescent="0.25">
      <c r="A50" s="29"/>
      <c r="B50" s="29"/>
      <c r="C50" s="29"/>
      <c r="D50" s="29"/>
      <c r="E50" s="29"/>
      <c r="F50" s="29"/>
      <c r="G50" s="29"/>
      <c r="H50" s="23"/>
    </row>
  </sheetData>
  <sheetProtection sheet="1" objects="1" scenarios="1"/>
  <mergeCells count="47">
    <mergeCell ref="E19:F19"/>
    <mergeCell ref="E20:F20"/>
    <mergeCell ref="G19:H19"/>
    <mergeCell ref="G20:H20"/>
    <mergeCell ref="C30:F30"/>
    <mergeCell ref="G30:H30"/>
    <mergeCell ref="G25:H25"/>
    <mergeCell ref="E26:F26"/>
    <mergeCell ref="G26:H26"/>
    <mergeCell ref="E21:F21"/>
    <mergeCell ref="E22:F22"/>
    <mergeCell ref="G29:H29"/>
    <mergeCell ref="A25:D25"/>
    <mergeCell ref="A26:D26"/>
    <mergeCell ref="A27:D27"/>
    <mergeCell ref="E25:F25"/>
    <mergeCell ref="G34:H34"/>
    <mergeCell ref="C34:F34"/>
    <mergeCell ref="C32:F32"/>
    <mergeCell ref="E17:F17"/>
    <mergeCell ref="G17:H17"/>
    <mergeCell ref="E18:F18"/>
    <mergeCell ref="G18:H18"/>
    <mergeCell ref="G32:H32"/>
    <mergeCell ref="E24:F24"/>
    <mergeCell ref="G21:H21"/>
    <mergeCell ref="G22:H22"/>
    <mergeCell ref="G23:H23"/>
    <mergeCell ref="G27:H27"/>
    <mergeCell ref="G24:H24"/>
    <mergeCell ref="E27:F27"/>
    <mergeCell ref="E23:F23"/>
    <mergeCell ref="G33:H33"/>
    <mergeCell ref="G31:H31"/>
    <mergeCell ref="C33:F33"/>
    <mergeCell ref="C28:D28"/>
    <mergeCell ref="G28:H28"/>
    <mergeCell ref="E28:F28"/>
    <mergeCell ref="C29:F29"/>
    <mergeCell ref="C31:F31"/>
    <mergeCell ref="A18:D18"/>
    <mergeCell ref="A21:D21"/>
    <mergeCell ref="A22:D22"/>
    <mergeCell ref="A23:D23"/>
    <mergeCell ref="A24:D24"/>
    <mergeCell ref="A19:D19"/>
    <mergeCell ref="A20:D20"/>
  </mergeCells>
  <pageMargins left="0.7" right="0.7" top="0.75" bottom="0.75" header="0.3" footer="0.3"/>
  <pageSetup paperSize="9" orientation="portrait" verticalDpi="0" r:id="rId1"/>
  <headerFooter>
    <oddHeader>&amp;C&amp;"-,Fed"&amp;16Estimat lønudgift til anlægsgartnerelever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2</xdr:col>
                    <xdr:colOff>9525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 macro="[0]!Rullemenu3_Ændring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7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2">
    <pageSetUpPr fitToPage="1"/>
  </sheetPr>
  <dimension ref="A1:M39"/>
  <sheetViews>
    <sheetView topLeftCell="B4" zoomScaleNormal="100" workbookViewId="0">
      <selection activeCell="D29" sqref="D29"/>
    </sheetView>
  </sheetViews>
  <sheetFormatPr defaultRowHeight="15" x14ac:dyDescent="0.25"/>
  <cols>
    <col min="1" max="1" width="9.140625" style="1"/>
    <col min="2" max="2" width="62.42578125" style="1" bestFit="1" customWidth="1"/>
    <col min="3" max="3" width="13.140625" style="1" bestFit="1" customWidth="1"/>
    <col min="4" max="4" width="11.5703125" style="1" customWidth="1"/>
    <col min="5" max="5" width="18.140625" style="1" customWidth="1"/>
    <col min="6" max="8" width="8" style="8" customWidth="1"/>
    <col min="9" max="9" width="9" style="9" customWidth="1"/>
    <col min="10" max="11" width="8.5703125" style="9" bestFit="1" customWidth="1"/>
    <col min="12" max="12" width="20.42578125" style="9" bestFit="1" customWidth="1"/>
    <col min="13" max="16384" width="9.140625" style="1"/>
  </cols>
  <sheetData>
    <row r="1" spans="1:13" hidden="1" x14ac:dyDescent="0.25"/>
    <row r="2" spans="1:13" hidden="1" x14ac:dyDescent="0.25"/>
    <row r="3" spans="1:13" hidden="1" x14ac:dyDescent="0.25">
      <c r="A3" s="2"/>
      <c r="B3" s="33">
        <v>3</v>
      </c>
    </row>
    <row r="4" spans="1:13" s="11" customFormat="1" ht="30.75" customHeight="1" x14ac:dyDescent="0.25">
      <c r="A4" s="10"/>
      <c r="B4" s="10" t="s">
        <v>23</v>
      </c>
      <c r="C4" s="11" t="s">
        <v>1</v>
      </c>
      <c r="D4" s="11" t="s">
        <v>0</v>
      </c>
      <c r="E4" s="11" t="s">
        <v>2</v>
      </c>
      <c r="F4" s="12" t="s">
        <v>20</v>
      </c>
      <c r="G4" s="12" t="s">
        <v>21</v>
      </c>
      <c r="H4" s="12" t="s">
        <v>22</v>
      </c>
      <c r="I4" s="13" t="s">
        <v>25</v>
      </c>
      <c r="J4" s="13" t="s">
        <v>15</v>
      </c>
      <c r="K4" s="13" t="s">
        <v>16</v>
      </c>
      <c r="L4" s="13" t="s">
        <v>14</v>
      </c>
    </row>
    <row r="5" spans="1:13" ht="15.75" x14ac:dyDescent="0.25">
      <c r="A5" s="22">
        <v>1</v>
      </c>
      <c r="B5" s="14" t="s">
        <v>44</v>
      </c>
      <c r="C5" s="42">
        <v>16</v>
      </c>
      <c r="D5" s="7">
        <v>20</v>
      </c>
      <c r="E5" s="7">
        <v>2520</v>
      </c>
      <c r="F5" s="15">
        <v>0</v>
      </c>
      <c r="G5" s="15">
        <v>0</v>
      </c>
      <c r="H5" s="15">
        <v>0</v>
      </c>
      <c r="I5" s="14">
        <v>2552</v>
      </c>
      <c r="J5" s="14">
        <v>2552</v>
      </c>
      <c r="K5" s="14">
        <v>2552</v>
      </c>
      <c r="L5" s="16">
        <v>0</v>
      </c>
      <c r="M5" s="25"/>
    </row>
    <row r="6" spans="1:13" ht="15.75" x14ac:dyDescent="0.25">
      <c r="A6" s="22">
        <v>2</v>
      </c>
      <c r="B6" s="14" t="s">
        <v>45</v>
      </c>
      <c r="C6" s="42">
        <v>45</v>
      </c>
      <c r="D6" s="7">
        <v>7</v>
      </c>
      <c r="E6" s="7">
        <v>2790</v>
      </c>
      <c r="F6" s="15">
        <v>0</v>
      </c>
      <c r="G6" s="15">
        <v>0</v>
      </c>
      <c r="H6" s="15">
        <v>0</v>
      </c>
      <c r="I6" s="14">
        <v>2950</v>
      </c>
      <c r="J6" s="14">
        <v>2950</v>
      </c>
      <c r="K6" s="14">
        <v>2950</v>
      </c>
      <c r="L6" s="16">
        <v>998</v>
      </c>
    </row>
    <row r="7" spans="1:13" ht="15.75" x14ac:dyDescent="0.25">
      <c r="A7" s="22">
        <v>3</v>
      </c>
      <c r="B7" s="14" t="s">
        <v>46</v>
      </c>
      <c r="C7" s="42">
        <v>44</v>
      </c>
      <c r="D7" s="7">
        <v>8</v>
      </c>
      <c r="E7" s="7">
        <v>3150</v>
      </c>
      <c r="F7" s="15">
        <v>0</v>
      </c>
      <c r="G7" s="15">
        <v>0</v>
      </c>
      <c r="H7" s="15">
        <v>0</v>
      </c>
      <c r="I7" s="14">
        <v>3523</v>
      </c>
      <c r="J7" s="14">
        <v>3523</v>
      </c>
      <c r="K7" s="14">
        <v>3523</v>
      </c>
      <c r="L7" s="16">
        <v>0</v>
      </c>
    </row>
    <row r="8" spans="1:13" ht="15.75" x14ac:dyDescent="0.25">
      <c r="A8" s="22">
        <v>4</v>
      </c>
      <c r="B8" s="14" t="s">
        <v>47</v>
      </c>
      <c r="C8" s="42">
        <v>31</v>
      </c>
      <c r="D8" s="7">
        <v>21</v>
      </c>
      <c r="E8" s="7">
        <v>3710</v>
      </c>
      <c r="F8" s="15">
        <v>0</v>
      </c>
      <c r="G8" s="15">
        <v>0</v>
      </c>
      <c r="H8" s="15">
        <v>0</v>
      </c>
      <c r="I8" s="14">
        <v>4237</v>
      </c>
      <c r="J8" s="14">
        <v>4237</v>
      </c>
      <c r="K8" s="14">
        <v>4237</v>
      </c>
      <c r="L8" s="16">
        <v>0</v>
      </c>
    </row>
    <row r="9" spans="1:13" ht="15.75" x14ac:dyDescent="0.25">
      <c r="A9" s="22">
        <v>5</v>
      </c>
      <c r="B9" s="14" t="s">
        <v>48</v>
      </c>
      <c r="C9" s="42">
        <v>16</v>
      </c>
      <c r="D9" s="7">
        <v>20</v>
      </c>
      <c r="E9" s="7">
        <v>2520</v>
      </c>
      <c r="F9" s="17">
        <v>1.7000000000000001E-2</v>
      </c>
      <c r="G9" s="17">
        <v>3.4000000000000002E-2</v>
      </c>
      <c r="H9" s="17">
        <v>5.0999999999999997E-2</v>
      </c>
      <c r="I9" s="14">
        <v>2552</v>
      </c>
      <c r="J9" s="14">
        <v>2552</v>
      </c>
      <c r="K9" s="14">
        <v>2552</v>
      </c>
      <c r="L9" s="16">
        <v>0</v>
      </c>
    </row>
    <row r="10" spans="1:13" ht="15.75" x14ac:dyDescent="0.25">
      <c r="A10" s="22">
        <v>6</v>
      </c>
      <c r="B10" s="14" t="s">
        <v>49</v>
      </c>
      <c r="C10" s="42">
        <v>45</v>
      </c>
      <c r="D10" s="7">
        <v>7</v>
      </c>
      <c r="E10" s="7">
        <v>2790</v>
      </c>
      <c r="F10" s="17">
        <v>1.7000000000000001E-2</v>
      </c>
      <c r="G10" s="17">
        <v>3.4000000000000002E-2</v>
      </c>
      <c r="H10" s="17">
        <v>5.0999999999999997E-2</v>
      </c>
      <c r="I10" s="14">
        <v>2950</v>
      </c>
      <c r="J10" s="14">
        <v>2950</v>
      </c>
      <c r="K10" s="14">
        <v>2950</v>
      </c>
      <c r="L10" s="14">
        <v>998</v>
      </c>
    </row>
    <row r="11" spans="1:13" ht="15.75" x14ac:dyDescent="0.25">
      <c r="A11" s="22">
        <v>7</v>
      </c>
      <c r="B11" s="14" t="s">
        <v>50</v>
      </c>
      <c r="C11" s="42">
        <v>44</v>
      </c>
      <c r="D11" s="7">
        <v>8</v>
      </c>
      <c r="E11" s="7">
        <v>3150</v>
      </c>
      <c r="F11" s="17">
        <v>1.7000000000000001E-2</v>
      </c>
      <c r="G11" s="17">
        <v>3.4000000000000002E-2</v>
      </c>
      <c r="H11" s="17">
        <v>5.0999999999999997E-2</v>
      </c>
      <c r="I11" s="14">
        <v>3523</v>
      </c>
      <c r="J11" s="14">
        <v>3523</v>
      </c>
      <c r="K11" s="14">
        <v>3523</v>
      </c>
      <c r="L11" s="16">
        <v>0</v>
      </c>
    </row>
    <row r="12" spans="1:13" ht="15.75" x14ac:dyDescent="0.25">
      <c r="A12" s="22">
        <v>8</v>
      </c>
      <c r="B12" s="14" t="s">
        <v>51</v>
      </c>
      <c r="C12" s="42">
        <v>31</v>
      </c>
      <c r="D12" s="7">
        <v>21</v>
      </c>
      <c r="E12" s="7">
        <v>3710</v>
      </c>
      <c r="F12" s="17">
        <v>1.7000000000000001E-2</v>
      </c>
      <c r="G12" s="17">
        <v>3.4000000000000002E-2</v>
      </c>
      <c r="H12" s="17">
        <v>5.0999999999999997E-2</v>
      </c>
      <c r="I12" s="14">
        <v>4237</v>
      </c>
      <c r="J12" s="14">
        <v>4237</v>
      </c>
      <c r="K12" s="14">
        <v>4237</v>
      </c>
      <c r="L12" s="16">
        <v>0</v>
      </c>
    </row>
    <row r="13" spans="1:13" ht="15.75" x14ac:dyDescent="0.25">
      <c r="A13" s="22">
        <v>9</v>
      </c>
      <c r="B13" s="14" t="s">
        <v>52</v>
      </c>
      <c r="C13" s="42">
        <v>0.01</v>
      </c>
      <c r="D13" s="7">
        <v>32</v>
      </c>
      <c r="E13" s="7">
        <v>5030</v>
      </c>
      <c r="F13" s="17">
        <v>1.7000000000000001E-2</v>
      </c>
      <c r="G13" s="17">
        <v>3.4000000000000002E-2</v>
      </c>
      <c r="H13" s="17">
        <v>5.0999999999999997E-2</v>
      </c>
      <c r="I13" s="14">
        <v>5114</v>
      </c>
      <c r="J13" s="14">
        <v>5206</v>
      </c>
      <c r="K13" s="14">
        <v>5299</v>
      </c>
      <c r="L13" s="14">
        <v>998</v>
      </c>
    </row>
    <row r="14" spans="1:13" ht="15.75" x14ac:dyDescent="0.25">
      <c r="A14" s="22">
        <v>10</v>
      </c>
      <c r="B14" s="14" t="s">
        <v>53</v>
      </c>
      <c r="C14" s="42">
        <v>36</v>
      </c>
      <c r="D14" s="7">
        <v>16</v>
      </c>
      <c r="E14" s="7">
        <v>5030</v>
      </c>
      <c r="F14" s="17">
        <v>1.7000000000000001E-2</v>
      </c>
      <c r="G14" s="17">
        <v>3.4000000000000002E-2</v>
      </c>
      <c r="H14" s="17">
        <v>5.0999999999999997E-2</v>
      </c>
      <c r="I14" s="14">
        <v>5114</v>
      </c>
      <c r="J14" s="14">
        <v>5206</v>
      </c>
      <c r="K14" s="14">
        <v>5299</v>
      </c>
      <c r="L14" s="14">
        <v>998</v>
      </c>
    </row>
    <row r="15" spans="1:13" ht="15.75" x14ac:dyDescent="0.25">
      <c r="A15" s="22">
        <v>11</v>
      </c>
      <c r="B15" s="14" t="s">
        <v>54</v>
      </c>
      <c r="C15" s="42">
        <v>35</v>
      </c>
      <c r="D15" s="7">
        <v>17</v>
      </c>
      <c r="E15" s="7">
        <v>5030</v>
      </c>
      <c r="F15" s="17">
        <v>1.7000000000000001E-2</v>
      </c>
      <c r="G15" s="17">
        <v>3.4000000000000002E-2</v>
      </c>
      <c r="H15" s="17">
        <v>5.0999999999999997E-2</v>
      </c>
      <c r="I15" s="14">
        <v>5114</v>
      </c>
      <c r="J15" s="14">
        <v>5206</v>
      </c>
      <c r="K15" s="14">
        <v>5299</v>
      </c>
      <c r="L15" s="14">
        <v>998</v>
      </c>
    </row>
    <row r="16" spans="1:13" ht="15.75" x14ac:dyDescent="0.25">
      <c r="A16" s="22">
        <v>12</v>
      </c>
      <c r="B16" s="14" t="s">
        <v>55</v>
      </c>
      <c r="C16" s="42">
        <v>41</v>
      </c>
      <c r="D16" s="7">
        <v>11</v>
      </c>
      <c r="E16" s="7">
        <v>5030</v>
      </c>
      <c r="F16" s="17">
        <v>1.7000000000000001E-2</v>
      </c>
      <c r="G16" s="17">
        <v>3.4000000000000002E-2</v>
      </c>
      <c r="H16" s="17">
        <v>5.0999999999999997E-2</v>
      </c>
      <c r="I16" s="14">
        <v>5114</v>
      </c>
      <c r="J16" s="14">
        <v>5206</v>
      </c>
      <c r="K16" s="14">
        <v>5299</v>
      </c>
      <c r="L16" s="14">
        <v>998</v>
      </c>
    </row>
    <row r="17" spans="1:12" ht="15.75" x14ac:dyDescent="0.25">
      <c r="A17" s="22">
        <v>13</v>
      </c>
      <c r="B17" s="14" t="s">
        <v>56</v>
      </c>
      <c r="C17" s="42">
        <v>35</v>
      </c>
      <c r="D17" s="7">
        <v>17</v>
      </c>
      <c r="E17" s="7">
        <v>5030</v>
      </c>
      <c r="F17" s="17">
        <v>1.7000000000000001E-2</v>
      </c>
      <c r="G17" s="17">
        <v>3.4000000000000002E-2</v>
      </c>
      <c r="H17" s="17">
        <v>5.0999999999999997E-2</v>
      </c>
      <c r="I17" s="14">
        <v>5114</v>
      </c>
      <c r="J17" s="14">
        <v>5206</v>
      </c>
      <c r="K17" s="14">
        <v>5299</v>
      </c>
      <c r="L17" s="14">
        <v>998</v>
      </c>
    </row>
    <row r="18" spans="1:12" ht="15.75" x14ac:dyDescent="0.25">
      <c r="A18" s="22">
        <v>14</v>
      </c>
      <c r="B18" s="18" t="s">
        <v>76</v>
      </c>
      <c r="C18" s="42">
        <v>50</v>
      </c>
      <c r="D18" s="7">
        <v>2</v>
      </c>
      <c r="E18" s="7">
        <v>2655</v>
      </c>
      <c r="F18" s="17">
        <v>0</v>
      </c>
      <c r="G18" s="17">
        <v>0</v>
      </c>
      <c r="H18" s="17">
        <v>0</v>
      </c>
      <c r="I18" s="14">
        <v>2751</v>
      </c>
      <c r="J18" s="14">
        <v>2751</v>
      </c>
      <c r="K18" s="14">
        <v>2751</v>
      </c>
      <c r="L18" s="14">
        <v>998</v>
      </c>
    </row>
    <row r="19" spans="1:12" ht="15.75" x14ac:dyDescent="0.25">
      <c r="A19" s="22">
        <v>15</v>
      </c>
      <c r="B19" s="18" t="s">
        <v>73</v>
      </c>
      <c r="C19" s="42">
        <v>45</v>
      </c>
      <c r="D19" s="7">
        <v>7</v>
      </c>
      <c r="E19" s="7">
        <v>2790</v>
      </c>
      <c r="F19" s="17">
        <v>0</v>
      </c>
      <c r="G19" s="17">
        <v>0</v>
      </c>
      <c r="H19" s="17">
        <v>0</v>
      </c>
      <c r="I19" s="14">
        <v>3237</v>
      </c>
      <c r="J19" s="14">
        <v>3237</v>
      </c>
      <c r="K19" s="14">
        <v>3237</v>
      </c>
      <c r="L19" s="14">
        <v>0</v>
      </c>
    </row>
    <row r="20" spans="1:12" ht="15.75" x14ac:dyDescent="0.25">
      <c r="A20" s="22">
        <v>16</v>
      </c>
      <c r="B20" s="18" t="s">
        <v>75</v>
      </c>
      <c r="C20" s="42">
        <v>44</v>
      </c>
      <c r="D20" s="7">
        <v>8</v>
      </c>
      <c r="E20" s="7">
        <v>3150</v>
      </c>
      <c r="F20" s="17">
        <v>0</v>
      </c>
      <c r="G20" s="17">
        <v>0</v>
      </c>
      <c r="H20" s="17">
        <v>0</v>
      </c>
      <c r="I20" s="14">
        <v>3880</v>
      </c>
      <c r="J20" s="14">
        <v>3880</v>
      </c>
      <c r="K20" s="14">
        <v>3880</v>
      </c>
      <c r="L20" s="14">
        <v>0</v>
      </c>
    </row>
    <row r="21" spans="1:12" ht="15.75" x14ac:dyDescent="0.25">
      <c r="A21" s="22">
        <v>17</v>
      </c>
      <c r="B21" s="18" t="s">
        <v>74</v>
      </c>
      <c r="C21" s="42">
        <v>31</v>
      </c>
      <c r="D21" s="7">
        <v>21</v>
      </c>
      <c r="E21" s="7">
        <v>3710</v>
      </c>
      <c r="F21" s="17">
        <v>0</v>
      </c>
      <c r="G21" s="17">
        <v>0</v>
      </c>
      <c r="H21" s="17">
        <v>0</v>
      </c>
      <c r="I21" s="14">
        <v>4237</v>
      </c>
      <c r="J21" s="14">
        <v>4237</v>
      </c>
      <c r="K21" s="14">
        <v>4237</v>
      </c>
      <c r="L21" s="14">
        <v>0</v>
      </c>
    </row>
    <row r="22" spans="1:12" ht="15.75" x14ac:dyDescent="0.25">
      <c r="A22" s="22">
        <v>18</v>
      </c>
      <c r="B22" s="14" t="s">
        <v>77</v>
      </c>
      <c r="C22" s="42">
        <v>50</v>
      </c>
      <c r="D22" s="7">
        <v>2</v>
      </c>
      <c r="E22" s="7">
        <v>2655</v>
      </c>
      <c r="F22" s="17">
        <v>1.7000000000000001E-2</v>
      </c>
      <c r="G22" s="17">
        <v>3.4000000000000002E-2</v>
      </c>
      <c r="H22" s="17">
        <v>5.0999999999999997E-2</v>
      </c>
      <c r="I22" s="14">
        <v>2751</v>
      </c>
      <c r="J22" s="14">
        <v>2751</v>
      </c>
      <c r="K22" s="14">
        <v>2751</v>
      </c>
      <c r="L22" s="14">
        <v>998</v>
      </c>
    </row>
    <row r="23" spans="1:12" ht="15.75" x14ac:dyDescent="0.25">
      <c r="A23" s="22">
        <v>19</v>
      </c>
      <c r="B23" s="14" t="s">
        <v>78</v>
      </c>
      <c r="C23" s="42">
        <v>45</v>
      </c>
      <c r="D23" s="7">
        <v>7</v>
      </c>
      <c r="E23" s="7">
        <v>2790</v>
      </c>
      <c r="F23" s="17">
        <v>1.7000000000000001E-2</v>
      </c>
      <c r="G23" s="17">
        <v>3.4000000000000002E-2</v>
      </c>
      <c r="H23" s="17">
        <v>5.0999999999999997E-2</v>
      </c>
      <c r="I23" s="14">
        <v>3237</v>
      </c>
      <c r="J23" s="14">
        <v>3237</v>
      </c>
      <c r="K23" s="14">
        <v>3237</v>
      </c>
      <c r="L23" s="14">
        <v>0</v>
      </c>
    </row>
    <row r="24" spans="1:12" ht="15.75" x14ac:dyDescent="0.25">
      <c r="A24" s="22">
        <v>20</v>
      </c>
      <c r="B24" s="14" t="s">
        <v>79</v>
      </c>
      <c r="C24" s="42">
        <v>44</v>
      </c>
      <c r="D24" s="7">
        <v>8</v>
      </c>
      <c r="E24" s="7">
        <v>3150</v>
      </c>
      <c r="F24" s="17">
        <v>1.7000000000000001E-2</v>
      </c>
      <c r="G24" s="17">
        <v>3.4000000000000002E-2</v>
      </c>
      <c r="H24" s="17">
        <v>5.0999999999999997E-2</v>
      </c>
      <c r="I24" s="14">
        <v>3880</v>
      </c>
      <c r="J24" s="14">
        <v>3880</v>
      </c>
      <c r="K24" s="14">
        <v>3880</v>
      </c>
      <c r="L24" s="14">
        <v>0</v>
      </c>
    </row>
    <row r="25" spans="1:12" ht="15.75" x14ac:dyDescent="0.25">
      <c r="A25" s="22">
        <v>21</v>
      </c>
      <c r="B25" s="14" t="s">
        <v>80</v>
      </c>
      <c r="C25" s="42">
        <v>31</v>
      </c>
      <c r="D25" s="7">
        <v>21</v>
      </c>
      <c r="E25" s="7">
        <v>3710</v>
      </c>
      <c r="F25" s="17">
        <v>1.7000000000000001E-2</v>
      </c>
      <c r="G25" s="17">
        <v>3.4000000000000002E-2</v>
      </c>
      <c r="H25" s="17">
        <v>5.0999999999999997E-2</v>
      </c>
      <c r="I25" s="14">
        <v>4237</v>
      </c>
      <c r="J25" s="14">
        <v>4237</v>
      </c>
      <c r="K25" s="14">
        <v>4237</v>
      </c>
      <c r="L25" s="14">
        <v>0</v>
      </c>
    </row>
    <row r="26" spans="1:12" ht="15.75" x14ac:dyDescent="0.25">
      <c r="A26" s="22">
        <v>22</v>
      </c>
      <c r="B26" s="14" t="s">
        <v>81</v>
      </c>
      <c r="C26" s="42">
        <v>36</v>
      </c>
      <c r="D26" s="7">
        <v>16</v>
      </c>
      <c r="E26" s="7">
        <v>5030</v>
      </c>
      <c r="F26" s="17">
        <v>1.7000000000000001E-2</v>
      </c>
      <c r="G26" s="17">
        <v>3.4000000000000002E-2</v>
      </c>
      <c r="H26" s="17">
        <v>5.0999999999999997E-2</v>
      </c>
      <c r="I26" s="14">
        <v>5114</v>
      </c>
      <c r="J26" s="14">
        <v>5206</v>
      </c>
      <c r="K26" s="14">
        <v>5299</v>
      </c>
      <c r="L26" s="14">
        <v>998</v>
      </c>
    </row>
    <row r="27" spans="1:12" ht="15.75" x14ac:dyDescent="0.25">
      <c r="A27" s="22">
        <v>23</v>
      </c>
      <c r="B27" s="14" t="s">
        <v>72</v>
      </c>
      <c r="C27" s="42">
        <v>41</v>
      </c>
      <c r="D27" s="7">
        <v>11</v>
      </c>
      <c r="E27" s="7">
        <v>5030</v>
      </c>
      <c r="F27" s="17">
        <v>1.7000000000000001E-2</v>
      </c>
      <c r="G27" s="17">
        <v>3.4000000000000002E-2</v>
      </c>
      <c r="H27" s="17">
        <v>5.0999999999999997E-2</v>
      </c>
      <c r="I27" s="14">
        <v>5114</v>
      </c>
      <c r="J27" s="14">
        <v>5206</v>
      </c>
      <c r="K27" s="14">
        <v>5299</v>
      </c>
      <c r="L27" s="14">
        <v>998</v>
      </c>
    </row>
    <row r="28" spans="1:12" ht="15.75" x14ac:dyDescent="0.25">
      <c r="A28" s="22">
        <v>24</v>
      </c>
    </row>
    <row r="29" spans="1:12" ht="15.75" x14ac:dyDescent="0.25">
      <c r="A29" s="22">
        <v>25</v>
      </c>
    </row>
    <row r="30" spans="1:12" hidden="1" x14ac:dyDescent="0.25">
      <c r="A30" s="19"/>
      <c r="B30" s="19"/>
      <c r="C30" s="19"/>
      <c r="D30" s="19"/>
      <c r="E30" s="19"/>
      <c r="F30" s="20"/>
      <c r="G30" s="20"/>
      <c r="H30" s="20"/>
      <c r="I30" s="21"/>
      <c r="J30" s="21"/>
      <c r="K30" s="21"/>
    </row>
    <row r="31" spans="1:12" hidden="1" x14ac:dyDescent="0.25">
      <c r="A31" s="19"/>
      <c r="B31" s="19"/>
      <c r="C31" s="19"/>
      <c r="D31" s="19"/>
      <c r="E31" s="19"/>
      <c r="F31" s="20"/>
      <c r="G31" s="20"/>
      <c r="H31" s="20"/>
      <c r="I31" s="21"/>
      <c r="J31" s="21"/>
      <c r="K31" s="21"/>
    </row>
    <row r="32" spans="1:12" hidden="1" x14ac:dyDescent="0.25">
      <c r="A32" s="34"/>
      <c r="B32" s="34" t="s">
        <v>39</v>
      </c>
      <c r="C32" s="35">
        <f>VLOOKUP(Beregninger!B3,Beregninger!A5:L29,3, FALSE)</f>
        <v>44</v>
      </c>
      <c r="D32" s="35"/>
      <c r="E32" s="35"/>
      <c r="F32" s="35">
        <v>1</v>
      </c>
      <c r="G32" s="36"/>
      <c r="H32" s="20"/>
      <c r="I32" s="21"/>
      <c r="J32" s="21"/>
      <c r="K32" s="21"/>
    </row>
    <row r="33" spans="1:11" ht="15.75" hidden="1" x14ac:dyDescent="0.25">
      <c r="A33" s="34"/>
      <c r="B33" s="34" t="s">
        <v>36</v>
      </c>
      <c r="C33" s="35">
        <f>VLOOKUP(Beregninger!B3,Beregninger!A5:L29,(8+F32), FALSE)</f>
        <v>3523</v>
      </c>
      <c r="D33" s="35"/>
      <c r="E33" s="37"/>
      <c r="F33" s="38" t="s">
        <v>30</v>
      </c>
      <c r="G33" s="36"/>
      <c r="H33" s="20"/>
      <c r="I33" s="21"/>
      <c r="J33" s="21"/>
      <c r="K33" s="21"/>
    </row>
    <row r="34" spans="1:11" ht="15.75" hidden="1" x14ac:dyDescent="0.25">
      <c r="A34" s="34"/>
      <c r="B34" s="34" t="s">
        <v>37</v>
      </c>
      <c r="C34" s="35">
        <f>VLOOKUP(Beregninger!B3,Beregninger!A5:L29,(5+F32), FALSE)</f>
        <v>0</v>
      </c>
      <c r="D34" s="35"/>
      <c r="E34" s="35">
        <v>1</v>
      </c>
      <c r="F34" s="39">
        <v>2017</v>
      </c>
      <c r="G34" s="36"/>
      <c r="H34" s="20"/>
      <c r="I34" s="21"/>
      <c r="J34" s="21"/>
      <c r="K34" s="21"/>
    </row>
    <row r="35" spans="1:11" ht="15.75" hidden="1" x14ac:dyDescent="0.25">
      <c r="A35" s="34"/>
      <c r="B35" s="34" t="s">
        <v>38</v>
      </c>
      <c r="C35" s="40">
        <f>'Detaljeret oversigt'!B8</f>
        <v>0.125</v>
      </c>
      <c r="D35" s="35"/>
      <c r="E35" s="35">
        <v>2</v>
      </c>
      <c r="F35" s="39">
        <v>2018</v>
      </c>
      <c r="G35" s="36"/>
      <c r="H35" s="20"/>
      <c r="I35" s="21"/>
      <c r="J35" s="21"/>
      <c r="K35" s="21"/>
    </row>
    <row r="36" spans="1:11" ht="15.75" hidden="1" x14ac:dyDescent="0.25">
      <c r="A36" s="34"/>
      <c r="B36" s="34" t="s">
        <v>40</v>
      </c>
      <c r="C36" s="35">
        <f>VLOOKUP(Beregninger!B3,Beregninger!A5:L29,4, FALSE)</f>
        <v>8</v>
      </c>
      <c r="D36" s="35"/>
      <c r="E36" s="35">
        <v>3</v>
      </c>
      <c r="F36" s="39">
        <v>2019</v>
      </c>
      <c r="G36" s="36"/>
      <c r="H36" s="20"/>
      <c r="I36" s="21"/>
      <c r="J36" s="21"/>
      <c r="K36" s="21"/>
    </row>
    <row r="37" spans="1:11" hidden="1" x14ac:dyDescent="0.25">
      <c r="A37" s="34"/>
      <c r="B37" s="34" t="s">
        <v>41</v>
      </c>
      <c r="C37" s="35">
        <f>VLOOKUP(Beregninger!B3,Beregninger!A5:L29,5, FALSE)</f>
        <v>3150</v>
      </c>
      <c r="D37" s="35"/>
      <c r="E37" s="35"/>
      <c r="F37" s="41"/>
      <c r="G37" s="36"/>
      <c r="H37" s="20"/>
      <c r="I37" s="21"/>
      <c r="J37" s="21"/>
      <c r="K37" s="21"/>
    </row>
    <row r="38" spans="1:11" hidden="1" x14ac:dyDescent="0.25">
      <c r="A38" s="34"/>
      <c r="B38" s="34"/>
      <c r="C38" s="34"/>
      <c r="D38" s="34"/>
      <c r="E38" s="34"/>
      <c r="F38" s="36"/>
      <c r="G38" s="36"/>
      <c r="H38" s="20"/>
      <c r="I38" s="21"/>
      <c r="J38" s="21"/>
      <c r="K38" s="21"/>
    </row>
    <row r="39" spans="1:11" x14ac:dyDescent="0.25">
      <c r="A39" s="19"/>
      <c r="B39" s="19"/>
      <c r="C39" s="19"/>
      <c r="D39" s="19"/>
      <c r="E39" s="19"/>
      <c r="F39" s="20"/>
      <c r="G39" s="20"/>
      <c r="H39" s="20"/>
      <c r="I39" s="21"/>
      <c r="J39" s="21"/>
      <c r="K39" s="21"/>
    </row>
  </sheetData>
  <pageMargins left="0.25" right="0.25" top="0.75" bottom="0.75" header="0.3" footer="0.3"/>
  <pageSetup paperSize="9" scale="7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3"/>
  <dimension ref="A1:M67"/>
  <sheetViews>
    <sheetView zoomScaleNormal="100" zoomScalePageLayoutView="120" workbookViewId="0">
      <selection activeCell="F32" sqref="F32:H32"/>
    </sheetView>
  </sheetViews>
  <sheetFormatPr defaultRowHeight="15" x14ac:dyDescent="0.25"/>
  <cols>
    <col min="1" max="1" width="20.140625" style="1" customWidth="1"/>
    <col min="2" max="8" width="9.140625" style="1"/>
    <col min="9" max="11" width="9.140625" style="2"/>
    <col min="12" max="12" width="9.140625" style="1"/>
    <col min="13" max="13" width="9.140625" style="2"/>
    <col min="14" max="16384" width="9.140625" style="1"/>
  </cols>
  <sheetData>
    <row r="1" spans="1:8" s="1" customFormat="1" x14ac:dyDescent="0.25">
      <c r="A1" s="23"/>
      <c r="B1" s="23"/>
      <c r="C1" s="23"/>
      <c r="D1" s="23"/>
      <c r="E1" s="23"/>
      <c r="F1" s="23"/>
      <c r="G1" s="23"/>
      <c r="H1" s="23"/>
    </row>
    <row r="2" spans="1:8" s="1" customFormat="1" x14ac:dyDescent="0.25">
      <c r="A2" s="24"/>
      <c r="B2" s="23"/>
      <c r="C2" s="23"/>
      <c r="D2" s="23"/>
      <c r="E2" s="23"/>
      <c r="F2" s="23"/>
      <c r="G2" s="23"/>
      <c r="H2" s="23"/>
    </row>
    <row r="3" spans="1:8" s="1" customFormat="1" x14ac:dyDescent="0.25">
      <c r="A3" s="23"/>
      <c r="B3" s="23"/>
      <c r="C3" s="23"/>
      <c r="D3" s="23"/>
      <c r="E3" s="23"/>
      <c r="F3" s="23"/>
      <c r="G3" s="23"/>
      <c r="H3" s="23"/>
    </row>
    <row r="4" spans="1:8" s="1" customFormat="1" x14ac:dyDescent="0.25">
      <c r="A4" s="23"/>
      <c r="B4" s="23"/>
      <c r="C4" s="23"/>
      <c r="D4" s="23"/>
      <c r="E4" s="23"/>
      <c r="F4" s="23"/>
      <c r="G4" s="23"/>
      <c r="H4" s="23"/>
    </row>
    <row r="5" spans="1:8" s="1" customFormat="1" x14ac:dyDescent="0.25">
      <c r="A5" s="23"/>
      <c r="B5" s="23"/>
      <c r="C5" s="23"/>
      <c r="D5" s="23"/>
      <c r="E5" s="23"/>
      <c r="F5" s="23"/>
      <c r="G5" s="23"/>
      <c r="H5" s="23"/>
    </row>
    <row r="6" spans="1:8" s="1" customFormat="1" x14ac:dyDescent="0.25">
      <c r="A6" s="23" t="s">
        <v>30</v>
      </c>
      <c r="B6" s="23"/>
      <c r="C6" s="23"/>
      <c r="D6" s="23"/>
      <c r="E6" s="23"/>
      <c r="F6" s="23"/>
      <c r="G6" s="23"/>
      <c r="H6" s="23"/>
    </row>
    <row r="7" spans="1:8" s="1" customFormat="1" x14ac:dyDescent="0.25">
      <c r="A7" s="23" t="s">
        <v>6</v>
      </c>
      <c r="B7" s="23"/>
      <c r="C7" s="23"/>
      <c r="D7" s="23"/>
      <c r="E7" s="23"/>
      <c r="F7" s="23"/>
      <c r="G7" s="23"/>
      <c r="H7" s="23"/>
    </row>
    <row r="8" spans="1:8" s="1" customFormat="1" x14ac:dyDescent="0.25">
      <c r="A8" s="23" t="s">
        <v>38</v>
      </c>
      <c r="B8" s="27">
        <f>'Detaljeret oversigt'!B8</f>
        <v>0.125</v>
      </c>
      <c r="C8" s="23"/>
      <c r="D8" s="23"/>
      <c r="E8" s="23"/>
      <c r="F8" s="23"/>
      <c r="G8" s="23"/>
      <c r="H8" s="23"/>
    </row>
    <row r="9" spans="1:8" s="1" customFormat="1" x14ac:dyDescent="0.25">
      <c r="A9" s="23" t="s">
        <v>10</v>
      </c>
      <c r="B9" s="7">
        <v>4600</v>
      </c>
      <c r="C9" s="23" t="s">
        <v>7</v>
      </c>
      <c r="D9" s="23"/>
      <c r="E9" s="23"/>
      <c r="F9" s="23"/>
      <c r="G9" s="23"/>
      <c r="H9" s="23"/>
    </row>
    <row r="10" spans="1:8" s="1" customFormat="1" x14ac:dyDescent="0.25">
      <c r="A10" s="23" t="s">
        <v>8</v>
      </c>
      <c r="B10" s="7">
        <v>250</v>
      </c>
      <c r="C10" s="23" t="s">
        <v>63</v>
      </c>
      <c r="D10" s="23"/>
      <c r="E10" s="23" t="s">
        <v>67</v>
      </c>
      <c r="F10" s="23"/>
      <c r="G10" s="44">
        <f>Beregninger!C32</f>
        <v>44</v>
      </c>
      <c r="H10" s="23" t="s">
        <v>69</v>
      </c>
    </row>
    <row r="11" spans="1:8" s="1" customFormat="1" x14ac:dyDescent="0.25">
      <c r="A11" s="23" t="s">
        <v>11</v>
      </c>
      <c r="B11" s="7">
        <v>500</v>
      </c>
      <c r="C11" s="23" t="s">
        <v>9</v>
      </c>
      <c r="D11" s="23"/>
      <c r="E11" s="23" t="s">
        <v>68</v>
      </c>
      <c r="F11" s="23"/>
      <c r="G11" s="26">
        <f>Beregninger!C36</f>
        <v>8</v>
      </c>
      <c r="H11" s="23" t="s">
        <v>69</v>
      </c>
    </row>
    <row r="12" spans="1:8" s="1" customFormat="1" x14ac:dyDescent="0.25">
      <c r="A12" s="23" t="s">
        <v>12</v>
      </c>
      <c r="B12" s="7">
        <v>500</v>
      </c>
      <c r="C12" s="23" t="s">
        <v>9</v>
      </c>
      <c r="D12" s="23"/>
      <c r="E12" s="23" t="s">
        <v>57</v>
      </c>
      <c r="F12" s="23"/>
      <c r="G12" s="27">
        <f>Beregninger!C34</f>
        <v>0</v>
      </c>
      <c r="H12" s="23"/>
    </row>
    <row r="13" spans="1:8" s="1" customFormat="1" x14ac:dyDescent="0.25">
      <c r="A13" s="23" t="s">
        <v>31</v>
      </c>
      <c r="B13" s="7">
        <v>0</v>
      </c>
      <c r="C13" s="23" t="s">
        <v>64</v>
      </c>
      <c r="D13" s="23"/>
      <c r="E13" s="23" t="s">
        <v>70</v>
      </c>
      <c r="F13" s="23"/>
      <c r="G13" s="26">
        <f>Beregninger!C37</f>
        <v>3150</v>
      </c>
      <c r="H13" s="23" t="s">
        <v>9</v>
      </c>
    </row>
    <row r="14" spans="1:8" s="1" customFormat="1" x14ac:dyDescent="0.25">
      <c r="A14" s="23"/>
      <c r="B14" s="23"/>
      <c r="C14" s="23"/>
      <c r="D14" s="23"/>
      <c r="E14" s="23"/>
      <c r="F14" s="23"/>
      <c r="G14" s="23"/>
      <c r="H14" s="23"/>
    </row>
    <row r="15" spans="1:8" s="1" customFormat="1" hidden="1" x14ac:dyDescent="0.25">
      <c r="A15" s="23"/>
      <c r="B15" s="23"/>
      <c r="C15" s="23"/>
      <c r="D15" s="23"/>
      <c r="E15" s="23"/>
      <c r="F15" s="23"/>
      <c r="G15" s="23"/>
      <c r="H15" s="23"/>
    </row>
    <row r="16" spans="1:8" s="1" customFormat="1" hidden="1" x14ac:dyDescent="0.25">
      <c r="A16" s="23"/>
      <c r="B16" s="23"/>
      <c r="C16" s="23"/>
      <c r="D16" s="23"/>
      <c r="E16" s="23"/>
      <c r="F16" s="23"/>
      <c r="G16" s="23"/>
      <c r="H16" s="23"/>
    </row>
    <row r="17" spans="1:8" s="1" customFormat="1" hidden="1" x14ac:dyDescent="0.25">
      <c r="A17" s="28"/>
      <c r="B17" s="28"/>
      <c r="C17" s="28"/>
      <c r="D17" s="28"/>
      <c r="E17" s="49" t="s">
        <v>29</v>
      </c>
      <c r="F17" s="50"/>
      <c r="G17" s="49" t="s">
        <v>3</v>
      </c>
      <c r="H17" s="50"/>
    </row>
    <row r="18" spans="1:8" s="1" customFormat="1" hidden="1" x14ac:dyDescent="0.25">
      <c r="A18" s="54" t="s">
        <v>58</v>
      </c>
      <c r="B18" s="55"/>
      <c r="C18" s="55"/>
      <c r="D18" s="56"/>
      <c r="E18" s="51"/>
      <c r="F18" s="51"/>
      <c r="G18" s="51">
        <f>(Beregninger!C32+Beregninger!C36)*Beregninger!C33</f>
        <v>183196</v>
      </c>
      <c r="H18" s="51"/>
    </row>
    <row r="19" spans="1:8" s="1" customFormat="1" hidden="1" x14ac:dyDescent="0.25">
      <c r="A19" s="54" t="s">
        <v>38</v>
      </c>
      <c r="B19" s="55"/>
      <c r="C19" s="55"/>
      <c r="D19" s="56"/>
      <c r="E19" s="52"/>
      <c r="F19" s="53"/>
      <c r="G19" s="52">
        <f>G18*B8</f>
        <v>22899.5</v>
      </c>
      <c r="H19" s="53"/>
    </row>
    <row r="20" spans="1:8" s="1" customFormat="1" hidden="1" x14ac:dyDescent="0.25">
      <c r="A20" s="54" t="s">
        <v>57</v>
      </c>
      <c r="B20" s="55"/>
      <c r="C20" s="55"/>
      <c r="D20" s="56"/>
      <c r="E20" s="52"/>
      <c r="F20" s="53"/>
      <c r="G20" s="52">
        <f>G18*Beregninger!C34</f>
        <v>0</v>
      </c>
      <c r="H20" s="53"/>
    </row>
    <row r="21" spans="1:8" s="1" customFormat="1" hidden="1" x14ac:dyDescent="0.25">
      <c r="A21" s="54" t="s">
        <v>32</v>
      </c>
      <c r="B21" s="55"/>
      <c r="C21" s="55"/>
      <c r="D21" s="56"/>
      <c r="E21" s="51">
        <f>Beregninger!C36*Beregninger!C37</f>
        <v>25200</v>
      </c>
      <c r="F21" s="51"/>
      <c r="G21" s="51"/>
      <c r="H21" s="51"/>
    </row>
    <row r="22" spans="1:8" s="1" customFormat="1" hidden="1" x14ac:dyDescent="0.25">
      <c r="A22" s="54" t="s">
        <v>5</v>
      </c>
      <c r="B22" s="55"/>
      <c r="C22" s="55"/>
      <c r="D22" s="56"/>
      <c r="E22" s="51"/>
      <c r="F22" s="51"/>
      <c r="G22" s="51">
        <f>B9</f>
        <v>4600</v>
      </c>
      <c r="H22" s="51"/>
    </row>
    <row r="23" spans="1:8" s="1" customFormat="1" hidden="1" x14ac:dyDescent="0.25">
      <c r="A23" s="54" t="s">
        <v>34</v>
      </c>
      <c r="B23" s="55"/>
      <c r="C23" s="55"/>
      <c r="D23" s="56"/>
      <c r="E23" s="51"/>
      <c r="F23" s="51"/>
      <c r="G23" s="51">
        <f>Beregninger!C36*B11</f>
        <v>4000</v>
      </c>
      <c r="H23" s="51"/>
    </row>
    <row r="24" spans="1:8" s="1" customFormat="1" hidden="1" x14ac:dyDescent="0.25">
      <c r="A24" s="54" t="s">
        <v>33</v>
      </c>
      <c r="B24" s="55"/>
      <c r="C24" s="55"/>
      <c r="D24" s="56"/>
      <c r="E24" s="51">
        <f>Beregninger!C36*B12</f>
        <v>4000</v>
      </c>
      <c r="F24" s="51"/>
      <c r="G24" s="51"/>
      <c r="H24" s="51"/>
    </row>
    <row r="25" spans="1:8" s="1" customFormat="1" hidden="1" x14ac:dyDescent="0.25">
      <c r="A25" s="54" t="s">
        <v>35</v>
      </c>
      <c r="B25" s="55"/>
      <c r="C25" s="55"/>
      <c r="D25" s="56"/>
      <c r="E25" s="57">
        <f>B13*Beregninger!C32*37</f>
        <v>0</v>
      </c>
      <c r="F25" s="51"/>
      <c r="G25" s="51"/>
      <c r="H25" s="51"/>
    </row>
    <row r="26" spans="1:8" s="1" customFormat="1" hidden="1" x14ac:dyDescent="0.25">
      <c r="A26" s="54" t="s">
        <v>8</v>
      </c>
      <c r="B26" s="55"/>
      <c r="C26" s="55"/>
      <c r="D26" s="56"/>
      <c r="E26" s="62"/>
      <c r="F26" s="62"/>
      <c r="G26" s="63">
        <f>B10*Beregninger!C36</f>
        <v>2000</v>
      </c>
      <c r="H26" s="63"/>
    </row>
    <row r="27" spans="1:8" s="1" customFormat="1" hidden="1" x14ac:dyDescent="0.25">
      <c r="A27" s="54" t="s">
        <v>13</v>
      </c>
      <c r="B27" s="55"/>
      <c r="C27" s="55"/>
      <c r="D27" s="56"/>
      <c r="E27" s="51"/>
      <c r="F27" s="51"/>
      <c r="G27" s="51">
        <f>VLOOKUP(Beregninger!B3,Beregninger!A5:L28,12, FALSE)</f>
        <v>0</v>
      </c>
      <c r="H27" s="51"/>
    </row>
    <row r="28" spans="1:8" s="1" customFormat="1" hidden="1" x14ac:dyDescent="0.25">
      <c r="A28" s="28"/>
      <c r="B28" s="28"/>
      <c r="C28" s="64" t="s">
        <v>4</v>
      </c>
      <c r="D28" s="64"/>
      <c r="E28" s="51">
        <f>SUM(E18:F27)</f>
        <v>29200</v>
      </c>
      <c r="F28" s="51"/>
      <c r="G28" s="51">
        <f>SUM(G18:H27)</f>
        <v>216695.5</v>
      </c>
      <c r="H28" s="51"/>
    </row>
    <row r="29" spans="1:8" s="1" customFormat="1" hidden="1" x14ac:dyDescent="0.25">
      <c r="A29" s="23"/>
      <c r="B29" s="23"/>
      <c r="C29" s="65" t="s">
        <v>42</v>
      </c>
      <c r="D29" s="65"/>
      <c r="E29" s="65"/>
      <c r="F29" s="65"/>
      <c r="G29" s="66">
        <f>G28-E28</f>
        <v>187495.5</v>
      </c>
      <c r="H29" s="67"/>
    </row>
    <row r="30" spans="1:8" s="1" customFormat="1" x14ac:dyDescent="0.25">
      <c r="A30" s="79" t="s">
        <v>87</v>
      </c>
      <c r="B30" s="79"/>
      <c r="C30" s="79"/>
      <c r="D30" s="79"/>
      <c r="E30" s="79"/>
      <c r="F30" s="61">
        <f>IF(((G29/Beregninger!C32)*(52/12))&gt;50000,0,((G29/Beregninger!C32)*(52/12)))</f>
        <v>18465.465909090908</v>
      </c>
      <c r="G30" s="61"/>
      <c r="H30" s="61"/>
    </row>
    <row r="31" spans="1:8" s="1" customFormat="1" x14ac:dyDescent="0.25">
      <c r="A31" s="79" t="s">
        <v>88</v>
      </c>
      <c r="B31" s="79"/>
      <c r="C31" s="79"/>
      <c r="D31" s="79"/>
      <c r="E31" s="79"/>
      <c r="F31" s="61">
        <f>F30/160.3333</f>
        <v>115.16924998793705</v>
      </c>
      <c r="G31" s="61"/>
      <c r="H31" s="61"/>
    </row>
    <row r="32" spans="1:8" s="1" customFormat="1" x14ac:dyDescent="0.25">
      <c r="A32" s="79" t="s">
        <v>83</v>
      </c>
      <c r="B32" s="79"/>
      <c r="C32" s="79"/>
      <c r="D32" s="79"/>
      <c r="E32" s="79"/>
      <c r="F32" s="61">
        <f>(F33/Beregninger!C36)*(52/12)</f>
        <v>4607.958333333333</v>
      </c>
      <c r="G32" s="61"/>
      <c r="H32" s="61"/>
    </row>
    <row r="33" spans="1:13" hidden="1" x14ac:dyDescent="0.25">
      <c r="A33" s="91" t="s">
        <v>60</v>
      </c>
      <c r="B33" s="91"/>
      <c r="C33" s="91"/>
      <c r="D33" s="91"/>
      <c r="E33" s="91"/>
      <c r="F33" s="68">
        <f>(((G18+G19+G20)/(Beregninger!C32+Beregninger!C36))*Beregninger!C36)-E21+G26+G27</f>
        <v>8507</v>
      </c>
      <c r="G33" s="68"/>
      <c r="H33" s="68"/>
    </row>
    <row r="34" spans="1:13" x14ac:dyDescent="0.25">
      <c r="A34" s="79" t="s">
        <v>84</v>
      </c>
      <c r="B34" s="79"/>
      <c r="C34" s="79"/>
      <c r="D34" s="79"/>
      <c r="E34" s="79"/>
      <c r="F34" s="69">
        <f>F32/160.3333</f>
        <v>28.739870839889985</v>
      </c>
      <c r="G34" s="70"/>
      <c r="H34" s="71"/>
    </row>
    <row r="35" spans="1:13" x14ac:dyDescent="0.25">
      <c r="A35" s="79" t="s">
        <v>85</v>
      </c>
      <c r="B35" s="79"/>
      <c r="C35" s="79"/>
      <c r="D35" s="79"/>
      <c r="E35" s="79"/>
      <c r="F35" s="61">
        <f>IF(((F37/Beregninger!C32)*(52/12))&gt;50000,0,((F37/Beregninger!C32)*(52/12)))</f>
        <v>17627.6553030303</v>
      </c>
      <c r="G35" s="61"/>
      <c r="H35" s="61"/>
    </row>
    <row r="36" spans="1:13" x14ac:dyDescent="0.25">
      <c r="A36" s="79" t="s">
        <v>86</v>
      </c>
      <c r="B36" s="79"/>
      <c r="C36" s="79"/>
      <c r="D36" s="79"/>
      <c r="E36" s="79"/>
      <c r="F36" s="72">
        <f>F35/160.3333</f>
        <v>109.94381892613886</v>
      </c>
      <c r="G36" s="73"/>
      <c r="H36" s="74"/>
    </row>
    <row r="37" spans="1:13" hidden="1" x14ac:dyDescent="0.25">
      <c r="A37" s="79" t="s">
        <v>61</v>
      </c>
      <c r="B37" s="79"/>
      <c r="C37" s="79"/>
      <c r="D37" s="79"/>
      <c r="E37" s="79"/>
      <c r="F37" s="68">
        <f>(((G18+G19+G20)/(Beregninger!C32+Beregninger!C36))*Beregninger!C32)-E25+G22</f>
        <v>178988.5</v>
      </c>
      <c r="G37" s="68"/>
      <c r="H37" s="68"/>
    </row>
    <row r="38" spans="1:13" s="3" customFormat="1" x14ac:dyDescent="0.25">
      <c r="A38" s="29"/>
      <c r="B38" s="29"/>
      <c r="C38" s="29"/>
      <c r="D38" s="29"/>
      <c r="E38" s="29"/>
      <c r="F38" s="29"/>
      <c r="G38" s="29"/>
      <c r="H38" s="29"/>
      <c r="I38" s="4"/>
      <c r="J38" s="4"/>
      <c r="K38" s="2"/>
      <c r="M38" s="2"/>
    </row>
    <row r="39" spans="1:13" s="3" customFormat="1" ht="12" x14ac:dyDescent="0.2">
      <c r="A39" s="29"/>
      <c r="B39" s="29"/>
      <c r="C39" s="29"/>
      <c r="D39" s="29"/>
      <c r="E39" s="29"/>
      <c r="F39" s="29"/>
      <c r="G39" s="29"/>
      <c r="H39" s="29"/>
      <c r="I39" s="4"/>
      <c r="J39" s="4"/>
      <c r="K39" s="4"/>
      <c r="M39" s="4"/>
    </row>
    <row r="40" spans="1:13" s="3" customFormat="1" ht="12" x14ac:dyDescent="0.2">
      <c r="A40" s="29" t="s">
        <v>18</v>
      </c>
      <c r="B40" s="29"/>
      <c r="C40" s="29"/>
      <c r="D40" s="29"/>
      <c r="E40" s="29"/>
      <c r="F40" s="29"/>
      <c r="G40" s="29"/>
      <c r="H40" s="29"/>
      <c r="I40" s="4"/>
      <c r="J40" s="4"/>
      <c r="K40" s="4"/>
      <c r="M40" s="4"/>
    </row>
    <row r="41" spans="1:13" x14ac:dyDescent="0.25">
      <c r="A41" s="30" t="s">
        <v>65</v>
      </c>
      <c r="B41" s="29"/>
      <c r="C41" s="29"/>
      <c r="D41" s="29"/>
      <c r="E41" s="29"/>
      <c r="F41" s="29"/>
      <c r="G41" s="29"/>
      <c r="H41" s="23"/>
      <c r="K41" s="4"/>
      <c r="M41" s="4"/>
    </row>
    <row r="42" spans="1:13" x14ac:dyDescent="0.25">
      <c r="A42" s="29" t="s">
        <v>17</v>
      </c>
      <c r="B42" s="29"/>
      <c r="C42" s="29"/>
      <c r="D42" s="29"/>
      <c r="E42" s="29"/>
      <c r="F42" s="29"/>
      <c r="G42" s="29"/>
      <c r="H42" s="23"/>
    </row>
    <row r="43" spans="1:13" x14ac:dyDescent="0.25">
      <c r="A43" s="29" t="s">
        <v>93</v>
      </c>
      <c r="B43" s="29"/>
      <c r="C43" s="29"/>
      <c r="D43" s="29"/>
      <c r="E43" s="29"/>
      <c r="F43" s="29"/>
      <c r="G43" s="29"/>
      <c r="H43" s="23"/>
    </row>
    <row r="44" spans="1:13" x14ac:dyDescent="0.25">
      <c r="A44" s="29" t="s">
        <v>89</v>
      </c>
      <c r="B44" s="29"/>
      <c r="C44" s="29"/>
      <c r="D44" s="29"/>
      <c r="E44" s="29"/>
      <c r="F44" s="29"/>
      <c r="G44" s="29"/>
      <c r="H44" s="23"/>
    </row>
    <row r="45" spans="1:13" x14ac:dyDescent="0.25">
      <c r="A45" s="29" t="s">
        <v>82</v>
      </c>
      <c r="B45" s="29"/>
      <c r="C45" s="29"/>
      <c r="D45" s="29"/>
      <c r="E45" s="29"/>
      <c r="F45" s="29"/>
      <c r="G45" s="29"/>
      <c r="H45" s="23"/>
    </row>
    <row r="46" spans="1:13" x14ac:dyDescent="0.25">
      <c r="A46" s="29" t="s">
        <v>66</v>
      </c>
      <c r="B46" s="29"/>
      <c r="C46" s="29"/>
      <c r="D46" s="29"/>
      <c r="E46" s="29"/>
      <c r="F46" s="29"/>
      <c r="G46" s="29"/>
      <c r="H46" s="23"/>
    </row>
    <row r="47" spans="1:13" s="5" customFormat="1" x14ac:dyDescent="0.25">
      <c r="A47" s="31" t="s">
        <v>26</v>
      </c>
      <c r="B47" s="45" t="s">
        <v>28</v>
      </c>
      <c r="C47" s="31"/>
      <c r="D47" s="31"/>
      <c r="E47" s="31"/>
      <c r="F47" s="31"/>
      <c r="G47" s="31"/>
      <c r="H47" s="32"/>
      <c r="I47" s="6"/>
      <c r="J47" s="6"/>
      <c r="K47" s="6"/>
      <c r="M47" s="6"/>
    </row>
    <row r="48" spans="1:13" x14ac:dyDescent="0.25">
      <c r="A48" s="29"/>
      <c r="B48" s="29" t="s">
        <v>27</v>
      </c>
      <c r="C48" s="29"/>
      <c r="D48" s="29"/>
      <c r="E48" s="29"/>
      <c r="F48" s="29"/>
      <c r="G48" s="29"/>
      <c r="H48" s="23"/>
    </row>
    <row r="49" spans="1:8" s="1" customFormat="1" x14ac:dyDescent="0.25">
      <c r="A49" s="29" t="s">
        <v>71</v>
      </c>
      <c r="B49" s="29"/>
      <c r="C49" s="29"/>
      <c r="D49" s="29"/>
      <c r="E49" s="29"/>
      <c r="F49" s="29"/>
      <c r="G49" s="29"/>
      <c r="H49" s="23"/>
    </row>
    <row r="50" spans="1:8" s="1" customFormat="1" x14ac:dyDescent="0.25">
      <c r="A50" s="29" t="s">
        <v>90</v>
      </c>
      <c r="B50" s="29"/>
      <c r="C50" s="29"/>
      <c r="D50" s="29"/>
      <c r="E50" s="29"/>
      <c r="F50" s="29"/>
      <c r="G50" s="29"/>
      <c r="H50" s="23"/>
    </row>
    <row r="51" spans="1:8" s="1" customFormat="1" x14ac:dyDescent="0.25">
      <c r="A51" s="29" t="s">
        <v>91</v>
      </c>
      <c r="B51" s="29"/>
      <c r="C51" s="29"/>
      <c r="D51" s="29"/>
      <c r="E51" s="29"/>
      <c r="F51" s="29"/>
      <c r="G51" s="29"/>
      <c r="H51" s="23"/>
    </row>
    <row r="52" spans="1:8" s="1" customFormat="1" x14ac:dyDescent="0.25">
      <c r="A52" s="29" t="s">
        <v>92</v>
      </c>
      <c r="B52" s="29"/>
      <c r="C52" s="29"/>
      <c r="D52" s="29"/>
      <c r="E52" s="29"/>
      <c r="F52" s="29"/>
      <c r="G52" s="29"/>
      <c r="H52" s="23"/>
    </row>
    <row r="53" spans="1:8" s="1" customFormat="1" x14ac:dyDescent="0.25">
      <c r="A53" s="29" t="s">
        <v>94</v>
      </c>
      <c r="B53" s="29"/>
      <c r="C53" s="29"/>
      <c r="D53" s="29"/>
      <c r="E53" s="29"/>
      <c r="F53" s="29"/>
      <c r="G53" s="29"/>
      <c r="H53" s="23"/>
    </row>
    <row r="54" spans="1:8" s="1" customFormat="1" x14ac:dyDescent="0.25">
      <c r="A54" s="23"/>
      <c r="B54" s="23"/>
      <c r="C54" s="23"/>
      <c r="D54" s="23"/>
      <c r="E54" s="23"/>
      <c r="F54" s="23"/>
      <c r="G54" s="23"/>
      <c r="H54" s="23"/>
    </row>
    <row r="55" spans="1:8" s="1" customFormat="1" x14ac:dyDescent="0.25">
      <c r="A55" s="23"/>
      <c r="B55" s="23"/>
      <c r="C55" s="23"/>
      <c r="D55" s="23"/>
      <c r="E55" s="23"/>
      <c r="F55" s="23"/>
      <c r="G55" s="23"/>
      <c r="H55" s="23"/>
    </row>
    <row r="56" spans="1:8" s="1" customFormat="1" x14ac:dyDescent="0.25">
      <c r="A56" s="23"/>
      <c r="B56" s="23"/>
      <c r="C56" s="23"/>
      <c r="D56" s="23"/>
      <c r="E56" s="23"/>
      <c r="F56" s="23"/>
      <c r="G56" s="23"/>
      <c r="H56" s="23"/>
    </row>
    <row r="57" spans="1:8" s="1" customFormat="1" x14ac:dyDescent="0.25">
      <c r="A57" s="23"/>
      <c r="B57" s="23"/>
      <c r="C57" s="23"/>
      <c r="D57" s="23"/>
      <c r="E57" s="23"/>
      <c r="F57" s="23"/>
      <c r="G57" s="23"/>
      <c r="H57" s="23"/>
    </row>
    <row r="58" spans="1:8" s="1" customFormat="1" x14ac:dyDescent="0.25">
      <c r="A58" s="23"/>
      <c r="B58" s="23"/>
      <c r="C58" s="23"/>
      <c r="D58" s="23"/>
      <c r="E58" s="23"/>
      <c r="F58" s="23"/>
      <c r="G58" s="23"/>
      <c r="H58" s="23"/>
    </row>
    <row r="59" spans="1:8" s="1" customFormat="1" x14ac:dyDescent="0.25">
      <c r="A59" s="23"/>
      <c r="B59" s="23"/>
      <c r="C59" s="23"/>
      <c r="D59" s="23"/>
      <c r="E59" s="23"/>
      <c r="F59" s="23"/>
      <c r="G59" s="23"/>
      <c r="H59" s="23"/>
    </row>
    <row r="60" spans="1:8" s="1" customFormat="1" x14ac:dyDescent="0.25">
      <c r="A60" s="23"/>
      <c r="B60" s="23"/>
      <c r="C60" s="23"/>
      <c r="D60" s="23"/>
      <c r="E60" s="23"/>
      <c r="F60" s="23"/>
      <c r="G60" s="23"/>
      <c r="H60" s="23"/>
    </row>
    <row r="61" spans="1:8" s="1" customFormat="1" x14ac:dyDescent="0.25">
      <c r="A61" s="23"/>
      <c r="B61" s="23"/>
      <c r="C61" s="23"/>
      <c r="D61" s="23"/>
      <c r="E61" s="23"/>
      <c r="F61" s="23"/>
      <c r="G61" s="23"/>
      <c r="H61" s="23"/>
    </row>
    <row r="62" spans="1:8" s="1" customFormat="1" x14ac:dyDescent="0.25">
      <c r="A62" s="23"/>
      <c r="B62" s="23"/>
      <c r="C62" s="23"/>
      <c r="D62" s="23"/>
      <c r="E62" s="23"/>
      <c r="F62" s="23"/>
      <c r="G62" s="23"/>
      <c r="H62" s="23"/>
    </row>
    <row r="63" spans="1:8" s="1" customFormat="1" x14ac:dyDescent="0.25">
      <c r="A63" s="23"/>
      <c r="B63" s="23"/>
      <c r="C63" s="23"/>
      <c r="D63" s="23"/>
      <c r="E63" s="23"/>
      <c r="F63" s="23"/>
      <c r="G63" s="23"/>
      <c r="H63" s="23"/>
    </row>
    <row r="64" spans="1:8" s="1" customFormat="1" x14ac:dyDescent="0.25">
      <c r="A64" s="23"/>
      <c r="B64" s="23"/>
      <c r="C64" s="23"/>
      <c r="D64" s="23"/>
      <c r="E64" s="23"/>
      <c r="F64" s="23"/>
      <c r="G64" s="23"/>
      <c r="H64" s="23"/>
    </row>
    <row r="65" spans="1:8" s="1" customFormat="1" x14ac:dyDescent="0.25">
      <c r="A65" s="23"/>
      <c r="B65" s="23"/>
      <c r="C65" s="23"/>
      <c r="D65" s="23"/>
      <c r="E65" s="23"/>
      <c r="F65" s="23"/>
      <c r="G65" s="23"/>
      <c r="H65" s="23"/>
    </row>
    <row r="66" spans="1:8" s="1" customFormat="1" x14ac:dyDescent="0.25">
      <c r="A66" s="23"/>
      <c r="B66" s="23"/>
      <c r="C66" s="23"/>
      <c r="D66" s="23"/>
      <c r="E66" s="23"/>
      <c r="F66" s="23"/>
      <c r="G66" s="23"/>
      <c r="H66" s="23"/>
    </row>
    <row r="67" spans="1:8" s="1" customFormat="1" x14ac:dyDescent="0.25">
      <c r="A67" s="23"/>
      <c r="B67" s="23"/>
      <c r="C67" s="23"/>
      <c r="D67" s="23"/>
      <c r="E67" s="23"/>
      <c r="F67" s="23"/>
      <c r="G67" s="23"/>
      <c r="H67" s="23"/>
    </row>
  </sheetData>
  <sheetProtection sheet="1" objects="1" scenarios="1"/>
  <mergeCells count="53">
    <mergeCell ref="F36:H36"/>
    <mergeCell ref="F37:H37"/>
    <mergeCell ref="A30:E30"/>
    <mergeCell ref="A31:E31"/>
    <mergeCell ref="A32:E32"/>
    <mergeCell ref="A33:E33"/>
    <mergeCell ref="A35:E35"/>
    <mergeCell ref="A37:E37"/>
    <mergeCell ref="F34:H34"/>
    <mergeCell ref="A34:E34"/>
    <mergeCell ref="A36:E36"/>
    <mergeCell ref="F30:H30"/>
    <mergeCell ref="F31:H31"/>
    <mergeCell ref="F32:H32"/>
    <mergeCell ref="F33:H33"/>
    <mergeCell ref="F35:H35"/>
    <mergeCell ref="C28:D28"/>
    <mergeCell ref="E28:F28"/>
    <mergeCell ref="G28:H28"/>
    <mergeCell ref="C29:F29"/>
    <mergeCell ref="G29:H29"/>
    <mergeCell ref="A26:D26"/>
    <mergeCell ref="E26:F26"/>
    <mergeCell ref="G26:H26"/>
    <mergeCell ref="A27:D27"/>
    <mergeCell ref="E27:F27"/>
    <mergeCell ref="G27:H27"/>
    <mergeCell ref="A24:D24"/>
    <mergeCell ref="E24:F24"/>
    <mergeCell ref="G24:H24"/>
    <mergeCell ref="A25:D25"/>
    <mergeCell ref="E25:F25"/>
    <mergeCell ref="G25:H25"/>
    <mergeCell ref="A22:D22"/>
    <mergeCell ref="E22:F22"/>
    <mergeCell ref="G22:H22"/>
    <mergeCell ref="A23:D23"/>
    <mergeCell ref="E23:F23"/>
    <mergeCell ref="G23:H23"/>
    <mergeCell ref="A20:D20"/>
    <mergeCell ref="E20:F20"/>
    <mergeCell ref="G20:H20"/>
    <mergeCell ref="A21:D21"/>
    <mergeCell ref="E21:F21"/>
    <mergeCell ref="G21:H21"/>
    <mergeCell ref="A19:D19"/>
    <mergeCell ref="E19:F19"/>
    <mergeCell ref="G19:H19"/>
    <mergeCell ref="E17:F17"/>
    <mergeCell ref="G17:H17"/>
    <mergeCell ref="A18:D18"/>
    <mergeCell ref="E18:F18"/>
    <mergeCell ref="G18:H18"/>
  </mergeCells>
  <pageMargins left="0.7" right="0.7" top="0.75" bottom="0.75" header="0.3" footer="0.3"/>
  <pageSetup paperSize="9" orientation="portrait" r:id="rId1"/>
  <headerFooter>
    <oddHeader>&amp;C&amp;"-,Fed"&amp;14Estimat lønudgift til anlægsgartnerelever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4" name="Drop Down 10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180975</xdr:rowOff>
                  </from>
                  <to>
                    <xdr:col>2</xdr:col>
                    <xdr:colOff>57150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5" name="Drop Down 11">
              <controlPr defaultSize="0" autoLine="0" autoPict="0" macro="[0]!Rullemenu3_Ændring">
                <anchor moveWithCells="1">
                  <from>
                    <xdr:col>1</xdr:col>
                    <xdr:colOff>0</xdr:colOff>
                    <xdr:row>5</xdr:row>
                    <xdr:rowOff>180975</xdr:rowOff>
                  </from>
                  <to>
                    <xdr:col>7</xdr:col>
                    <xdr:colOff>342900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2</vt:i4>
      </vt:variant>
    </vt:vector>
  </HeadingPairs>
  <TitlesOfParts>
    <vt:vector size="6" baseType="lpstr">
      <vt:lpstr>Normal oversigt</vt:lpstr>
      <vt:lpstr>Detaljeret oversigt</vt:lpstr>
      <vt:lpstr>Beregninger</vt:lpstr>
      <vt:lpstr>Normal oversigt 1</vt:lpstr>
      <vt:lpstr>'Detaljeret oversigt'!Udskriftsområde</vt:lpstr>
      <vt:lpstr>'Normal oversigt 1'!Udskriftsområde</vt:lpstr>
    </vt:vector>
  </TitlesOfParts>
  <Company>Primero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Esbjerg Jensen</dc:creator>
  <cp:lastModifiedBy>Tina Krogtoft</cp:lastModifiedBy>
  <cp:lastPrinted>2017-11-15T12:25:39Z</cp:lastPrinted>
  <dcterms:created xsi:type="dcterms:W3CDTF">2017-07-11T08:26:56Z</dcterms:created>
  <dcterms:modified xsi:type="dcterms:W3CDTF">2017-11-16T07:34:13Z</dcterms:modified>
</cp:coreProperties>
</file>